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rodulya\Desktop\На размещение\"/>
    </mc:Choice>
  </mc:AlternateContent>
  <bookViews>
    <workbookView xWindow="0" yWindow="0" windowWidth="28800" windowHeight="11835"/>
  </bookViews>
  <sheets>
    <sheet name="Структура перед. эл.энергии 20" sheetId="3" r:id="rId1"/>
    <sheet name="Переданная электроэнергия  2020" sheetId="1" r:id="rId2"/>
  </sheets>
  <definedNames>
    <definedName name="_xlnm.Print_Area" localSheetId="1">'Переданная электроэнергия  2020'!$A$1:$P$22</definedName>
    <definedName name="_xlnm.Print_Area" localSheetId="0">'Структура перед. эл.энергии 20'!$A$1:$P$44</definedName>
  </definedNames>
  <calcPr calcId="152511" calcMode="autoNoTable" calcOnSave="0"/>
</workbook>
</file>

<file path=xl/calcChain.xml><?xml version="1.0" encoding="utf-8"?>
<calcChain xmlns="http://schemas.openxmlformats.org/spreadsheetml/2006/main">
  <c r="C12" i="3" l="1"/>
  <c r="C13" i="3"/>
  <c r="C14" i="3"/>
  <c r="C15" i="3"/>
  <c r="C16" i="3"/>
  <c r="C17" i="3"/>
  <c r="C18" i="3"/>
  <c r="C19" i="3"/>
  <c r="C20" i="3"/>
  <c r="C21" i="3"/>
  <c r="C22" i="3"/>
  <c r="C11" i="3"/>
  <c r="E11" i="3" l="1"/>
  <c r="I11" i="3"/>
  <c r="J11" i="3" s="1"/>
  <c r="K11" i="3"/>
  <c r="E12" i="3"/>
  <c r="F12" i="3"/>
  <c r="I12" i="3"/>
  <c r="G12" i="3" s="1"/>
  <c r="K12" i="3"/>
  <c r="E13" i="3"/>
  <c r="F13" i="3"/>
  <c r="I13" i="3"/>
  <c r="J13" i="3" s="1"/>
  <c r="K13" i="3"/>
  <c r="E14" i="3"/>
  <c r="F14" i="3"/>
  <c r="I14" i="3"/>
  <c r="J14" i="3" s="1"/>
  <c r="K14" i="3"/>
  <c r="E15" i="3"/>
  <c r="F15" i="3"/>
  <c r="G15" i="3"/>
  <c r="I15" i="3"/>
  <c r="J15" i="3"/>
  <c r="N15" i="3" s="1"/>
  <c r="K15" i="3"/>
  <c r="L15" i="3"/>
  <c r="E16" i="3"/>
  <c r="F16" i="3"/>
  <c r="I16" i="3"/>
  <c r="G16" i="3" s="1"/>
  <c r="K16" i="3"/>
  <c r="E17" i="3"/>
  <c r="F17" i="3"/>
  <c r="I17" i="3"/>
  <c r="J17" i="3" s="1"/>
  <c r="K17" i="3"/>
  <c r="E18" i="3"/>
  <c r="F18" i="3"/>
  <c r="G18" i="3"/>
  <c r="I18" i="3"/>
  <c r="J18" i="3" s="1"/>
  <c r="K18" i="3"/>
  <c r="E19" i="3"/>
  <c r="F19" i="3"/>
  <c r="I19" i="3"/>
  <c r="J19" i="3" s="1"/>
  <c r="K19" i="3"/>
  <c r="E20" i="3"/>
  <c r="F20" i="3"/>
  <c r="I20" i="3"/>
  <c r="J20" i="3" s="1"/>
  <c r="L20" i="3" s="1"/>
  <c r="K20" i="3"/>
  <c r="E21" i="3"/>
  <c r="F21" i="3"/>
  <c r="I21" i="3"/>
  <c r="J21" i="3" s="1"/>
  <c r="K21" i="3"/>
  <c r="E22" i="3"/>
  <c r="F22" i="3"/>
  <c r="G22" i="3"/>
  <c r="I22" i="3"/>
  <c r="J22" i="3" s="1"/>
  <c r="K22" i="3"/>
  <c r="K20" i="1"/>
  <c r="J20" i="1"/>
  <c r="G20" i="1"/>
  <c r="F20" i="1"/>
  <c r="E20" i="1"/>
  <c r="M20" i="1" s="1"/>
  <c r="N20" i="1" s="1"/>
  <c r="K19" i="1"/>
  <c r="J19" i="1"/>
  <c r="G19" i="1"/>
  <c r="F19" i="1"/>
  <c r="E19" i="1"/>
  <c r="M19" i="1" s="1"/>
  <c r="N19" i="1" s="1"/>
  <c r="K18" i="1"/>
  <c r="J18" i="1"/>
  <c r="G18" i="1"/>
  <c r="F18" i="1"/>
  <c r="E18" i="1"/>
  <c r="M18" i="1" s="1"/>
  <c r="N18" i="1" s="1"/>
  <c r="K17" i="1"/>
  <c r="J17" i="1"/>
  <c r="G17" i="1"/>
  <c r="F17" i="1"/>
  <c r="E17" i="1"/>
  <c r="M17" i="1" s="1"/>
  <c r="N17" i="1" s="1"/>
  <c r="K16" i="1"/>
  <c r="J16" i="1"/>
  <c r="G16" i="1"/>
  <c r="F16" i="1"/>
  <c r="E16" i="1"/>
  <c r="M16" i="1" s="1"/>
  <c r="N16" i="1" s="1"/>
  <c r="K15" i="1"/>
  <c r="J15" i="1"/>
  <c r="G15" i="1"/>
  <c r="F15" i="1"/>
  <c r="E15" i="1"/>
  <c r="M15" i="1" s="1"/>
  <c r="N15" i="1" s="1"/>
  <c r="K14" i="1"/>
  <c r="J14" i="1"/>
  <c r="G14" i="1"/>
  <c r="F14" i="1"/>
  <c r="E14" i="1"/>
  <c r="M14" i="1" s="1"/>
  <c r="N14" i="1" s="1"/>
  <c r="K13" i="1"/>
  <c r="J13" i="1"/>
  <c r="G13" i="1"/>
  <c r="F13" i="1"/>
  <c r="E13" i="1"/>
  <c r="M13" i="1" s="1"/>
  <c r="N13" i="1" s="1"/>
  <c r="K12" i="1"/>
  <c r="J12" i="1"/>
  <c r="G12" i="1"/>
  <c r="F12" i="1"/>
  <c r="E12" i="1"/>
  <c r="M12" i="1" s="1"/>
  <c r="N12" i="1" s="1"/>
  <c r="K11" i="1"/>
  <c r="J11" i="1"/>
  <c r="G11" i="1"/>
  <c r="F11" i="1"/>
  <c r="E11" i="1"/>
  <c r="M11" i="1" s="1"/>
  <c r="N11" i="1" s="1"/>
  <c r="K10" i="1"/>
  <c r="J10" i="1"/>
  <c r="G10" i="1"/>
  <c r="F10" i="1"/>
  <c r="E10" i="1"/>
  <c r="M10" i="1" s="1"/>
  <c r="N10" i="1" s="1"/>
  <c r="K9" i="1"/>
  <c r="J9" i="1"/>
  <c r="G9" i="1"/>
  <c r="F9" i="1"/>
  <c r="E9" i="1"/>
  <c r="M9" i="1" s="1"/>
  <c r="N9" i="1" s="1"/>
  <c r="G20" i="3" l="1"/>
  <c r="G14" i="3"/>
  <c r="J12" i="3"/>
  <c r="L12" i="3" s="1"/>
  <c r="G19" i="3"/>
  <c r="J16" i="3"/>
  <c r="L16" i="3" s="1"/>
  <c r="N16" i="3"/>
  <c r="N17" i="3"/>
  <c r="L17" i="3"/>
  <c r="L14" i="3"/>
  <c r="N14" i="3"/>
  <c r="L19" i="3"/>
  <c r="N19" i="3"/>
  <c r="N22" i="3"/>
  <c r="L22" i="3"/>
  <c r="L11" i="3"/>
  <c r="N11" i="3"/>
  <c r="N21" i="3"/>
  <c r="L21" i="3"/>
  <c r="N18" i="3"/>
  <c r="L18" i="3"/>
  <c r="N13" i="3"/>
  <c r="L13" i="3"/>
  <c r="N20" i="3"/>
  <c r="G21" i="3"/>
  <c r="G17" i="3"/>
  <c r="G13" i="3"/>
  <c r="N12" i="3"/>
  <c r="L9" i="1"/>
  <c r="L10" i="1"/>
  <c r="L11" i="1"/>
  <c r="L12" i="1"/>
  <c r="L13" i="1"/>
  <c r="L14" i="1"/>
  <c r="L15" i="1"/>
  <c r="L16" i="1"/>
  <c r="L17" i="1"/>
  <c r="L18" i="1"/>
  <c r="L19" i="1"/>
  <c r="L20" i="1"/>
  <c r="I31" i="3"/>
  <c r="I32" i="3"/>
  <c r="I33" i="3"/>
  <c r="I34" i="3"/>
  <c r="I35" i="3"/>
  <c r="I36" i="3"/>
  <c r="I37" i="3"/>
  <c r="I38" i="3"/>
  <c r="I39" i="3"/>
  <c r="I40" i="3"/>
  <c r="I41" i="3"/>
  <c r="I30" i="3"/>
  <c r="N23" i="3" l="1"/>
  <c r="E30" i="3"/>
  <c r="J30" i="3"/>
  <c r="E31" i="3"/>
  <c r="F31" i="3"/>
  <c r="G31" i="3"/>
  <c r="J31" i="3"/>
  <c r="E32" i="3"/>
  <c r="F32" i="3"/>
  <c r="G32" i="3"/>
  <c r="J32" i="3"/>
  <c r="E33" i="3"/>
  <c r="N33" i="3" s="1"/>
  <c r="F33" i="3"/>
  <c r="G33" i="3"/>
  <c r="J33" i="3"/>
  <c r="E34" i="3"/>
  <c r="N34" i="3" s="1"/>
  <c r="F34" i="3"/>
  <c r="G34" i="3"/>
  <c r="J34" i="3"/>
  <c r="E35" i="3"/>
  <c r="F35" i="3"/>
  <c r="G35" i="3"/>
  <c r="J35" i="3"/>
  <c r="E36" i="3"/>
  <c r="F36" i="3"/>
  <c r="G36" i="3"/>
  <c r="J36" i="3"/>
  <c r="E37" i="3"/>
  <c r="F37" i="3"/>
  <c r="G37" i="3"/>
  <c r="J37" i="3"/>
  <c r="E38" i="3"/>
  <c r="F38" i="3"/>
  <c r="G38" i="3"/>
  <c r="J38" i="3"/>
  <c r="E39" i="3"/>
  <c r="N39" i="3" s="1"/>
  <c r="F39" i="3"/>
  <c r="G39" i="3"/>
  <c r="J39" i="3"/>
  <c r="E40" i="3"/>
  <c r="F40" i="3"/>
  <c r="G40" i="3"/>
  <c r="J40" i="3"/>
  <c r="E41" i="3"/>
  <c r="F41" i="3"/>
  <c r="G41" i="3"/>
  <c r="J41" i="3"/>
  <c r="N41" i="3" l="1"/>
  <c r="N40" i="3"/>
  <c r="N38" i="3"/>
  <c r="N37" i="3"/>
  <c r="N36" i="3"/>
  <c r="N35" i="3"/>
  <c r="N32" i="3"/>
  <c r="N31" i="3"/>
  <c r="N30" i="3"/>
  <c r="M30" i="3"/>
  <c r="I21" i="1"/>
  <c r="J21" i="1"/>
  <c r="M41" i="3" l="1"/>
  <c r="M40" i="3"/>
  <c r="M39" i="3"/>
  <c r="M38" i="3"/>
  <c r="M37" i="3"/>
  <c r="M36" i="3"/>
  <c r="M35" i="3"/>
  <c r="M34" i="3"/>
  <c r="M33" i="3"/>
  <c r="M32" i="3"/>
  <c r="M31" i="3"/>
  <c r="C21" i="1"/>
  <c r="F21" i="1" s="1"/>
  <c r="J42" i="3"/>
  <c r="C23" i="3"/>
  <c r="K42" i="3"/>
  <c r="F42" i="3"/>
  <c r="K41" i="3"/>
  <c r="K40" i="3"/>
  <c r="K39" i="3"/>
  <c r="K38" i="3"/>
  <c r="K37" i="3"/>
  <c r="K36" i="3"/>
  <c r="K35" i="3"/>
  <c r="K34" i="3"/>
  <c r="K33" i="3"/>
  <c r="K32" i="3"/>
  <c r="K31" i="3"/>
  <c r="K30" i="3"/>
  <c r="H23" i="3"/>
  <c r="K23" i="3" s="1"/>
  <c r="K21" i="1"/>
  <c r="E21" i="1" l="1"/>
  <c r="D21" i="1" s="1"/>
  <c r="L35" i="3"/>
  <c r="L33" i="3"/>
  <c r="E42" i="3"/>
  <c r="G42" i="3" s="1"/>
  <c r="F23" i="3"/>
  <c r="L31" i="3"/>
  <c r="J23" i="3"/>
  <c r="I23" i="3" s="1"/>
  <c r="L37" i="3"/>
  <c r="L39" i="3"/>
  <c r="L41" i="3"/>
  <c r="L32" i="3"/>
  <c r="L34" i="3"/>
  <c r="L36" i="3"/>
  <c r="L38" i="3"/>
  <c r="L40" i="3"/>
  <c r="L30" i="3"/>
  <c r="E23" i="3"/>
  <c r="M23" i="3"/>
  <c r="N21" i="1"/>
  <c r="M21" i="1"/>
  <c r="G21" i="1"/>
  <c r="L21" i="1" l="1"/>
  <c r="N42" i="3"/>
  <c r="G23" i="3"/>
  <c r="D23" i="3"/>
  <c r="L42" i="3"/>
  <c r="L23" i="3"/>
</calcChain>
</file>

<file path=xl/sharedStrings.xml><?xml version="1.0" encoding="utf-8"?>
<sst xmlns="http://schemas.openxmlformats.org/spreadsheetml/2006/main" count="66" uniqueCount="27">
  <si>
    <t>Итого</t>
  </si>
  <si>
    <t>стоимость</t>
  </si>
  <si>
    <t>кол-во</t>
  </si>
  <si>
    <t>Всего сумма оплаты с НДС</t>
  </si>
  <si>
    <t>% в общем количестве</t>
  </si>
  <si>
    <t xml:space="preserve">Всего </t>
  </si>
  <si>
    <t>НН</t>
  </si>
  <si>
    <t>СН-II</t>
  </si>
  <si>
    <t xml:space="preserve">Электроэнергия (ПАО " МРСК Волги", договор №80836 от 15.07.2008 ) </t>
  </si>
  <si>
    <t>Месяц</t>
  </si>
  <si>
    <t xml:space="preserve"> </t>
  </si>
  <si>
    <t>Всего сумма оплаты безНДС</t>
  </si>
  <si>
    <t>Сумма без НДС</t>
  </si>
  <si>
    <t>Стоимость единицы без НДС</t>
  </si>
  <si>
    <t>Кол-во МВт</t>
  </si>
  <si>
    <t>Стоимость единицы (без НДС)</t>
  </si>
  <si>
    <t>Кол-во квт.ч</t>
  </si>
  <si>
    <t>Тариф на мощность</t>
  </si>
  <si>
    <t>Тариф по электроэнергии</t>
  </si>
  <si>
    <t>Электроэнергия (ОАО " МРСК Волги", договор №80836 от 15.07.2008 )</t>
  </si>
  <si>
    <t xml:space="preserve">Мощность (ПАО " МРСК Волги", договор №80836 от 15.07.2008 ) </t>
  </si>
  <si>
    <t>Кол-во МВт.ч</t>
  </si>
  <si>
    <t>Кол-во всего квт.ч</t>
  </si>
  <si>
    <t>П.11, б), абзац 4  ПП РФ № 24 от 21.01.2004 года</t>
  </si>
  <si>
    <t xml:space="preserve">Объем переданной субабонентам электроэнергии по договору оказания услуг по передаче электроэнергии </t>
  </si>
  <si>
    <t>в разрезе уровней напряжения</t>
  </si>
  <si>
    <t>П.19 г.  ПП РФ № 24 от 21.01.2004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</si>
</sst>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0.0000"/>
    <numFmt numFmtId="169" formatCode="#,##0.000"/>
    <numFmt numFmtId="170" formatCode="0.00000"/>
    <numFmt numFmtId="171" formatCode="#,##0.0000"/>
    <numFmt numFmtId="172" formatCode="#,##0.00000"/>
    <numFmt numFmtId="173" formatCode="_-* #,##0.000_р_._-;\-* #,##0.000_р_._-;_-* &quot;-&quot;???_р_._-;_-@_-"/>
    <numFmt numFmtId="174" formatCode="_-* #,##0.000\ _₽_-;\-* #,##0.000\ _₽_-;_-* &quot;-&quot;???\ _₽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1" fillId="0" borderId="0" xfId="1"/>
    <xf numFmtId="0" fontId="2" fillId="0" borderId="0" xfId="1" applyFont="1" applyFill="1"/>
    <xf numFmtId="3" fontId="1" fillId="0" borderId="0" xfId="1" applyNumberFormat="1" applyFill="1"/>
    <xf numFmtId="0" fontId="1" fillId="0" borderId="0" xfId="1" applyFill="1"/>
    <xf numFmtId="3" fontId="1" fillId="0" borderId="0" xfId="1" applyNumberFormat="1"/>
    <xf numFmtId="165" fontId="3" fillId="2" borderId="1" xfId="2" applyFont="1" applyFill="1" applyBorder="1"/>
    <xf numFmtId="4" fontId="4" fillId="2" borderId="2" xfId="2" applyNumberFormat="1" applyFont="1" applyFill="1" applyBorder="1"/>
    <xf numFmtId="4" fontId="5" fillId="3" borderId="1" xfId="3" applyNumberFormat="1" applyFont="1" applyFill="1" applyBorder="1" applyAlignment="1">
      <alignment horizontal="center" vertical="center" wrapText="1"/>
    </xf>
    <xf numFmtId="4" fontId="5" fillId="3" borderId="2" xfId="3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/>
    <xf numFmtId="4" fontId="5" fillId="3" borderId="3" xfId="3" applyNumberFormat="1" applyFont="1" applyFill="1" applyBorder="1" applyAlignment="1">
      <alignment horizontal="center" vertical="center" wrapText="1"/>
    </xf>
    <xf numFmtId="166" fontId="6" fillId="4" borderId="1" xfId="3" applyNumberFormat="1" applyFont="1" applyFill="1" applyBorder="1" applyAlignment="1">
      <alignment horizontal="center" vertical="center" wrapText="1"/>
    </xf>
    <xf numFmtId="2" fontId="6" fillId="4" borderId="2" xfId="3" applyNumberFormat="1" applyFont="1" applyFill="1" applyBorder="1" applyAlignment="1">
      <alignment horizontal="center" vertical="center" wrapText="1"/>
    </xf>
    <xf numFmtId="165" fontId="5" fillId="4" borderId="2" xfId="2" applyNumberFormat="1" applyFont="1" applyFill="1" applyBorder="1" applyAlignment="1">
      <alignment horizontal="center" vertical="center" wrapText="1"/>
    </xf>
    <xf numFmtId="4" fontId="5" fillId="4" borderId="4" xfId="3" applyNumberFormat="1" applyFont="1" applyFill="1" applyBorder="1" applyAlignment="1">
      <alignment horizontal="center" vertical="center" wrapText="1"/>
    </xf>
    <xf numFmtId="17" fontId="6" fillId="0" borderId="5" xfId="3" applyNumberFormat="1" applyFont="1" applyBorder="1" applyAlignment="1">
      <alignment horizontal="left" vertical="center" wrapText="1"/>
    </xf>
    <xf numFmtId="2" fontId="7" fillId="3" borderId="6" xfId="3" applyNumberFormat="1" applyFont="1" applyFill="1" applyBorder="1" applyAlignment="1">
      <alignment horizontal="center" vertical="center" wrapText="1"/>
    </xf>
    <xf numFmtId="2" fontId="7" fillId="3" borderId="7" xfId="3" applyNumberFormat="1" applyFont="1" applyFill="1" applyBorder="1" applyAlignment="1">
      <alignment horizontal="center" vertical="center" wrapText="1"/>
    </xf>
    <xf numFmtId="169" fontId="7" fillId="3" borderId="8" xfId="3" applyNumberFormat="1" applyFont="1" applyFill="1" applyBorder="1" applyAlignment="1">
      <alignment horizontal="center" vertical="center" wrapText="1"/>
    </xf>
    <xf numFmtId="1" fontId="7" fillId="4" borderId="6" xfId="3" applyNumberFormat="1" applyFont="1" applyFill="1" applyBorder="1" applyAlignment="1">
      <alignment horizontal="center" vertical="center" wrapText="1"/>
    </xf>
    <xf numFmtId="1" fontId="7" fillId="4" borderId="7" xfId="3" applyNumberFormat="1" applyFont="1" applyFill="1" applyBorder="1" applyAlignment="1">
      <alignment horizontal="center" vertical="center" wrapText="1"/>
    </xf>
    <xf numFmtId="2" fontId="7" fillId="3" borderId="10" xfId="3" applyNumberFormat="1" applyFont="1" applyFill="1" applyBorder="1" applyAlignment="1">
      <alignment horizontal="center" vertical="center" wrapText="1"/>
    </xf>
    <xf numFmtId="2" fontId="7" fillId="3" borderId="12" xfId="3" applyNumberFormat="1" applyFont="1" applyFill="1" applyBorder="1" applyAlignment="1">
      <alignment horizontal="center" vertical="center" wrapText="1"/>
    </xf>
    <xf numFmtId="165" fontId="2" fillId="3" borderId="10" xfId="2" applyFont="1" applyFill="1" applyBorder="1"/>
    <xf numFmtId="169" fontId="7" fillId="3" borderId="13" xfId="3" applyNumberFormat="1" applyFont="1" applyFill="1" applyBorder="1" applyAlignment="1">
      <alignment horizontal="center" vertical="center" wrapText="1"/>
    </xf>
    <xf numFmtId="1" fontId="7" fillId="4" borderId="10" xfId="3" applyNumberFormat="1" applyFont="1" applyFill="1" applyBorder="1" applyAlignment="1">
      <alignment horizontal="center" vertical="center" wrapText="1"/>
    </xf>
    <xf numFmtId="1" fontId="7" fillId="4" borderId="12" xfId="3" applyNumberFormat="1" applyFont="1" applyFill="1" applyBorder="1" applyAlignment="1">
      <alignment horizontal="center" vertical="center" wrapText="1"/>
    </xf>
    <xf numFmtId="165" fontId="7" fillId="4" borderId="14" xfId="2" applyFont="1" applyFill="1" applyBorder="1" applyAlignment="1">
      <alignment horizontal="center" vertical="center" wrapText="1"/>
    </xf>
    <xf numFmtId="170" fontId="7" fillId="4" borderId="14" xfId="3" applyNumberFormat="1" applyFont="1" applyFill="1" applyBorder="1" applyAlignment="1">
      <alignment horizontal="center" vertical="center" wrapText="1"/>
    </xf>
    <xf numFmtId="17" fontId="7" fillId="0" borderId="15" xfId="3" applyNumberFormat="1" applyFont="1" applyBorder="1" applyAlignment="1">
      <alignment horizontal="center" vertical="center" wrapText="1"/>
    </xf>
    <xf numFmtId="4" fontId="7" fillId="4" borderId="16" xfId="3" applyNumberFormat="1" applyFont="1" applyFill="1" applyBorder="1" applyAlignment="1">
      <alignment horizontal="center" vertical="center" wrapText="1"/>
    </xf>
    <xf numFmtId="2" fontId="7" fillId="4" borderId="10" xfId="3" applyNumberFormat="1" applyFont="1" applyFill="1" applyBorder="1" applyAlignment="1">
      <alignment horizontal="center" vertical="center" wrapText="1"/>
    </xf>
    <xf numFmtId="2" fontId="7" fillId="4" borderId="12" xfId="3" applyNumberFormat="1" applyFont="1" applyFill="1" applyBorder="1" applyAlignment="1">
      <alignment horizontal="center" vertical="center" wrapText="1"/>
    </xf>
    <xf numFmtId="2" fontId="7" fillId="4" borderId="14" xfId="3" applyNumberFormat="1" applyFont="1" applyFill="1" applyBorder="1" applyAlignment="1">
      <alignment horizontal="center" vertical="center" wrapText="1"/>
    </xf>
    <xf numFmtId="167" fontId="2" fillId="2" borderId="17" xfId="2" applyNumberFormat="1" applyFont="1" applyFill="1" applyBorder="1"/>
    <xf numFmtId="167" fontId="2" fillId="2" borderId="18" xfId="2" applyNumberFormat="1" applyFont="1" applyFill="1" applyBorder="1"/>
    <xf numFmtId="2" fontId="7" fillId="3" borderId="17" xfId="3" applyNumberFormat="1" applyFont="1" applyFill="1" applyBorder="1" applyAlignment="1">
      <alignment horizontal="center" vertical="center" wrapText="1"/>
    </xf>
    <xf numFmtId="2" fontId="7" fillId="3" borderId="14" xfId="3" applyNumberFormat="1" applyFont="1" applyFill="1" applyBorder="1" applyAlignment="1">
      <alignment horizontal="center" vertical="center" wrapText="1"/>
    </xf>
    <xf numFmtId="165" fontId="2" fillId="3" borderId="17" xfId="2" applyFont="1" applyFill="1" applyBorder="1"/>
    <xf numFmtId="169" fontId="7" fillId="3" borderId="16" xfId="3" applyNumberFormat="1" applyFont="1" applyFill="1" applyBorder="1" applyAlignment="1">
      <alignment horizontal="center" vertical="center" wrapText="1"/>
    </xf>
    <xf numFmtId="2" fontId="7" fillId="4" borderId="17" xfId="3" applyNumberFormat="1" applyFont="1" applyFill="1" applyBorder="1" applyAlignment="1">
      <alignment horizontal="center" vertical="center" wrapText="1"/>
    </xf>
    <xf numFmtId="17" fontId="7" fillId="0" borderId="19" xfId="3" applyNumberFormat="1" applyFont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/>
    <xf numFmtId="165" fontId="3" fillId="0" borderId="0" xfId="2" applyFont="1" applyFill="1" applyBorder="1"/>
    <xf numFmtId="2" fontId="6" fillId="0" borderId="0" xfId="3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/>
    <xf numFmtId="3" fontId="6" fillId="0" borderId="0" xfId="3" applyNumberFormat="1" applyFont="1" applyFill="1" applyBorder="1" applyAlignment="1">
      <alignment horizontal="center" vertical="center" wrapText="1"/>
    </xf>
    <xf numFmtId="166" fontId="6" fillId="0" borderId="0" xfId="3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17" fontId="6" fillId="0" borderId="0" xfId="3" applyNumberFormat="1" applyFont="1" applyFill="1" applyBorder="1" applyAlignment="1">
      <alignment horizontal="left" vertical="center" wrapText="1"/>
    </xf>
    <xf numFmtId="165" fontId="3" fillId="2" borderId="2" xfId="2" applyFont="1" applyFill="1" applyBorder="1"/>
    <xf numFmtId="2" fontId="6" fillId="3" borderId="1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5" fontId="3" fillId="3" borderId="2" xfId="2" applyFont="1" applyFill="1" applyBorder="1"/>
    <xf numFmtId="166" fontId="3" fillId="3" borderId="2" xfId="1" applyNumberFormat="1" applyFont="1" applyFill="1" applyBorder="1"/>
    <xf numFmtId="169" fontId="6" fillId="3" borderId="3" xfId="3" applyNumberFormat="1" applyFont="1" applyFill="1" applyBorder="1" applyAlignment="1">
      <alignment horizontal="center" vertical="center" wrapText="1"/>
    </xf>
    <xf numFmtId="165" fontId="6" fillId="4" borderId="2" xfId="2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 wrapText="1"/>
    </xf>
    <xf numFmtId="2" fontId="7" fillId="3" borderId="31" xfId="3" applyNumberFormat="1" applyFont="1" applyFill="1" applyBorder="1" applyAlignment="1">
      <alignment horizontal="center" vertical="center" wrapText="1"/>
    </xf>
    <xf numFmtId="2" fontId="7" fillId="3" borderId="33" xfId="3" applyNumberFormat="1" applyFont="1" applyFill="1" applyBorder="1" applyAlignment="1">
      <alignment horizontal="center" vertical="center" wrapText="1"/>
    </xf>
    <xf numFmtId="165" fontId="2" fillId="3" borderId="31" xfId="2" applyFont="1" applyFill="1" applyBorder="1"/>
    <xf numFmtId="1" fontId="7" fillId="4" borderId="31" xfId="3" applyNumberFormat="1" applyFont="1" applyFill="1" applyBorder="1" applyAlignment="1">
      <alignment horizontal="center" vertical="center" wrapText="1"/>
    </xf>
    <xf numFmtId="1" fontId="7" fillId="4" borderId="33" xfId="3" applyNumberFormat="1" applyFont="1" applyFill="1" applyBorder="1" applyAlignment="1">
      <alignment horizontal="center" vertical="center" wrapText="1"/>
    </xf>
    <xf numFmtId="165" fontId="7" fillId="4" borderId="34" xfId="2" applyFont="1" applyFill="1" applyBorder="1" applyAlignment="1">
      <alignment horizontal="center" vertical="center" wrapText="1"/>
    </xf>
    <xf numFmtId="3" fontId="7" fillId="4" borderId="33" xfId="3" applyNumberFormat="1" applyFont="1" applyFill="1" applyBorder="1" applyAlignment="1">
      <alignment horizontal="center" vertical="center" wrapText="1"/>
    </xf>
    <xf numFmtId="3" fontId="7" fillId="4" borderId="12" xfId="3" applyNumberFormat="1" applyFont="1" applyFill="1" applyBorder="1" applyAlignment="1">
      <alignment horizontal="center" vertical="center" wrapText="1"/>
    </xf>
    <xf numFmtId="3" fontId="7" fillId="4" borderId="16" xfId="3" applyNumberFormat="1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3" borderId="20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4" borderId="20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 vertical="center" wrapText="1"/>
    </xf>
    <xf numFmtId="0" fontId="6" fillId="4" borderId="41" xfId="3" applyFont="1" applyFill="1" applyBorder="1" applyAlignment="1">
      <alignment horizontal="center" vertical="center" wrapText="1"/>
    </xf>
    <xf numFmtId="170" fontId="7" fillId="5" borderId="14" xfId="3" applyNumberFormat="1" applyFont="1" applyFill="1" applyBorder="1" applyAlignment="1">
      <alignment horizontal="center" vertical="center" wrapText="1"/>
    </xf>
    <xf numFmtId="171" fontId="7" fillId="3" borderId="16" xfId="3" applyNumberFormat="1" applyFont="1" applyFill="1" applyBorder="1" applyAlignment="1">
      <alignment horizontal="center" vertical="center" wrapText="1"/>
    </xf>
    <xf numFmtId="171" fontId="7" fillId="3" borderId="13" xfId="3" applyNumberFormat="1" applyFont="1" applyFill="1" applyBorder="1" applyAlignment="1">
      <alignment horizontal="center" vertical="center" wrapText="1"/>
    </xf>
    <xf numFmtId="171" fontId="7" fillId="3" borderId="8" xfId="3" applyNumberFormat="1" applyFont="1" applyFill="1" applyBorder="1" applyAlignment="1">
      <alignment horizontal="center" vertical="center" wrapText="1"/>
    </xf>
    <xf numFmtId="171" fontId="7" fillId="4" borderId="16" xfId="3" applyNumberFormat="1" applyFont="1" applyFill="1" applyBorder="1" applyAlignment="1">
      <alignment horizontal="center" vertical="center" wrapText="1"/>
    </xf>
    <xf numFmtId="171" fontId="7" fillId="4" borderId="12" xfId="3" applyNumberFormat="1" applyFont="1" applyFill="1" applyBorder="1" applyAlignment="1">
      <alignment horizontal="center" vertical="center" wrapText="1"/>
    </xf>
    <xf numFmtId="171" fontId="7" fillId="4" borderId="7" xfId="3" applyNumberFormat="1" applyFont="1" applyFill="1" applyBorder="1" applyAlignment="1">
      <alignment horizontal="center" vertical="center" wrapText="1"/>
    </xf>
    <xf numFmtId="164" fontId="1" fillId="0" borderId="0" xfId="1" applyNumberFormat="1"/>
    <xf numFmtId="171" fontId="5" fillId="4" borderId="4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0" fontId="9" fillId="0" borderId="0" xfId="0" applyFont="1"/>
    <xf numFmtId="0" fontId="5" fillId="0" borderId="0" xfId="1" applyFont="1"/>
    <xf numFmtId="0" fontId="5" fillId="0" borderId="0" xfId="1" applyFont="1" applyFill="1"/>
    <xf numFmtId="168" fontId="2" fillId="3" borderId="12" xfId="0" applyNumberFormat="1" applyFont="1" applyFill="1" applyBorder="1"/>
    <xf numFmtId="170" fontId="6" fillId="4" borderId="2" xfId="3" applyNumberFormat="1" applyFont="1" applyFill="1" applyBorder="1" applyAlignment="1">
      <alignment horizontal="center" vertical="center" wrapText="1"/>
    </xf>
    <xf numFmtId="171" fontId="5" fillId="3" borderId="3" xfId="3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/>
    <xf numFmtId="171" fontId="1" fillId="0" borderId="0" xfId="1" applyNumberFormat="1"/>
    <xf numFmtId="172" fontId="5" fillId="4" borderId="4" xfId="3" applyNumberFormat="1" applyFont="1" applyFill="1" applyBorder="1" applyAlignment="1">
      <alignment horizontal="center" vertical="center" wrapText="1"/>
    </xf>
    <xf numFmtId="172" fontId="4" fillId="3" borderId="2" xfId="1" applyNumberFormat="1" applyFont="1" applyFill="1" applyBorder="1" applyAlignment="1">
      <alignment horizontal="center"/>
    </xf>
    <xf numFmtId="165" fontId="2" fillId="3" borderId="17" xfId="2" applyFont="1" applyFill="1" applyBorder="1" applyAlignment="1">
      <alignment horizontal="center"/>
    </xf>
    <xf numFmtId="4" fontId="4" fillId="3" borderId="2" xfId="1" applyNumberFormat="1" applyFont="1" applyFill="1" applyBorder="1" applyAlignment="1">
      <alignment horizontal="center"/>
    </xf>
    <xf numFmtId="4" fontId="4" fillId="3" borderId="2" xfId="2" applyNumberFormat="1" applyFont="1" applyFill="1" applyBorder="1" applyAlignment="1">
      <alignment horizontal="center"/>
    </xf>
    <xf numFmtId="165" fontId="7" fillId="4" borderId="14" xfId="2" applyFont="1" applyFill="1" applyBorder="1" applyAlignment="1">
      <alignment vertical="center" wrapText="1"/>
    </xf>
    <xf numFmtId="165" fontId="5" fillId="4" borderId="2" xfId="2" applyNumberFormat="1" applyFont="1" applyFill="1" applyBorder="1" applyAlignment="1">
      <alignment vertical="center" wrapText="1"/>
    </xf>
    <xf numFmtId="173" fontId="1" fillId="0" borderId="0" xfId="1" applyNumberFormat="1"/>
    <xf numFmtId="168" fontId="2" fillId="5" borderId="12" xfId="0" applyNumberFormat="1" applyFont="1" applyFill="1" applyBorder="1" applyAlignment="1">
      <alignment horizontal="center"/>
    </xf>
    <xf numFmtId="168" fontId="2" fillId="6" borderId="12" xfId="0" applyNumberFormat="1" applyFont="1" applyFill="1" applyBorder="1" applyAlignment="1">
      <alignment horizontal="center"/>
    </xf>
    <xf numFmtId="167" fontId="2" fillId="0" borderId="11" xfId="2" applyNumberFormat="1" applyFont="1" applyFill="1" applyBorder="1"/>
    <xf numFmtId="167" fontId="2" fillId="7" borderId="10" xfId="2" applyNumberFormat="1" applyFont="1" applyFill="1" applyBorder="1"/>
    <xf numFmtId="167" fontId="2" fillId="0" borderId="32" xfId="2" applyNumberFormat="1" applyFont="1" applyFill="1" applyBorder="1"/>
    <xf numFmtId="4" fontId="1" fillId="0" borderId="0" xfId="1" applyNumberFormat="1"/>
    <xf numFmtId="169" fontId="1" fillId="0" borderId="0" xfId="1" applyNumberFormat="1"/>
    <xf numFmtId="167" fontId="4" fillId="2" borderId="17" xfId="2" applyNumberFormat="1" applyFont="1" applyFill="1" applyBorder="1"/>
    <xf numFmtId="174" fontId="1" fillId="0" borderId="0" xfId="1" applyNumberFormat="1"/>
    <xf numFmtId="0" fontId="6" fillId="0" borderId="19" xfId="3" applyFont="1" applyBorder="1" applyAlignment="1">
      <alignment horizontal="center" vertical="center" wrapText="1"/>
    </xf>
    <xf numFmtId="0" fontId="6" fillId="0" borderId="29" xfId="3" applyFont="1" applyBorder="1" applyAlignment="1">
      <alignment horizontal="center" vertical="center" wrapText="1"/>
    </xf>
    <xf numFmtId="0" fontId="6" fillId="0" borderId="25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5" borderId="23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3" borderId="24" xfId="3" applyFont="1" applyFill="1" applyBorder="1" applyAlignment="1">
      <alignment horizontal="center" vertical="center" wrapText="1"/>
    </xf>
    <xf numFmtId="3" fontId="6" fillId="2" borderId="28" xfId="3" applyNumberFormat="1" applyFont="1" applyFill="1" applyBorder="1" applyAlignment="1">
      <alignment horizontal="center" vertical="center" wrapText="1"/>
    </xf>
    <xf numFmtId="3" fontId="6" fillId="2" borderId="37" xfId="3" applyNumberFormat="1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3" fontId="6" fillId="4" borderId="28" xfId="3" applyNumberFormat="1" applyFont="1" applyFill="1" applyBorder="1" applyAlignment="1">
      <alignment horizontal="center" vertical="center" wrapText="1"/>
    </xf>
    <xf numFmtId="3" fontId="6" fillId="4" borderId="37" xfId="3" applyNumberFormat="1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4" borderId="24" xfId="3" applyFont="1" applyFill="1" applyBorder="1" applyAlignment="1">
      <alignment horizontal="center" vertical="center" wrapText="1"/>
    </xf>
    <xf numFmtId="3" fontId="6" fillId="5" borderId="28" xfId="3" applyNumberFormat="1" applyFont="1" applyFill="1" applyBorder="1" applyAlignment="1">
      <alignment horizontal="center" vertical="center" wrapText="1"/>
    </xf>
    <xf numFmtId="3" fontId="6" fillId="5" borderId="37" xfId="3" applyNumberFormat="1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44" xfId="3" applyFont="1" applyBorder="1" applyAlignment="1">
      <alignment horizontal="center" vertical="center" wrapText="1"/>
    </xf>
    <xf numFmtId="0" fontId="6" fillId="0" borderId="45" xfId="3" applyFont="1" applyBorder="1" applyAlignment="1">
      <alignment horizontal="center" vertical="center" wrapText="1"/>
    </xf>
    <xf numFmtId="0" fontId="6" fillId="0" borderId="43" xfId="3" applyFont="1" applyBorder="1" applyAlignment="1">
      <alignment horizontal="center" vertical="center" wrapText="1"/>
    </xf>
    <xf numFmtId="0" fontId="6" fillId="4" borderId="47" xfId="3" applyFont="1" applyFill="1" applyBorder="1" applyAlignment="1">
      <alignment horizontal="center" vertical="center" wrapText="1"/>
    </xf>
    <xf numFmtId="0" fontId="6" fillId="4" borderId="46" xfId="3" applyFont="1" applyFill="1" applyBorder="1" applyAlignment="1">
      <alignment horizontal="center" vertical="center" wrapText="1"/>
    </xf>
    <xf numFmtId="0" fontId="6" fillId="4" borderId="35" xfId="3" applyFont="1" applyFill="1" applyBorder="1" applyAlignment="1">
      <alignment horizontal="center" vertical="center" wrapText="1"/>
    </xf>
    <xf numFmtId="0" fontId="6" fillId="3" borderId="44" xfId="3" applyFont="1" applyFill="1" applyBorder="1" applyAlignment="1">
      <alignment horizontal="center" vertical="center" wrapText="1"/>
    </xf>
    <xf numFmtId="0" fontId="1" fillId="3" borderId="45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horizontal="center" vertical="center" wrapText="1"/>
    </xf>
    <xf numFmtId="0" fontId="6" fillId="2" borderId="43" xfId="3" applyFont="1" applyFill="1" applyBorder="1" applyAlignment="1">
      <alignment horizontal="center" vertical="center" wrapText="1"/>
    </xf>
    <xf numFmtId="0" fontId="6" fillId="4" borderId="40" xfId="3" applyFont="1" applyFill="1" applyBorder="1" applyAlignment="1">
      <alignment horizontal="center" vertical="center" wrapText="1"/>
    </xf>
    <xf numFmtId="0" fontId="6" fillId="4" borderId="39" xfId="3" applyFont="1" applyFill="1" applyBorder="1" applyAlignment="1">
      <alignment horizontal="center" vertical="center" wrapText="1"/>
    </xf>
    <xf numFmtId="3" fontId="6" fillId="3" borderId="28" xfId="3" applyNumberFormat="1" applyFont="1" applyFill="1" applyBorder="1" applyAlignment="1">
      <alignment horizontal="center" vertical="center" wrapText="1"/>
    </xf>
    <xf numFmtId="3" fontId="6" fillId="3" borderId="37" xfId="3" applyNumberFormat="1" applyFont="1" applyFill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40" xfId="3" applyFont="1" applyFill="1" applyBorder="1" applyAlignment="1">
      <alignment horizontal="center" vertical="center" wrapText="1"/>
    </xf>
    <xf numFmtId="0" fontId="6" fillId="3" borderId="39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Лист1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tabSelected="1" view="pageBreakPreview" topLeftCell="A16" zoomScaleNormal="100" workbookViewId="0">
      <selection activeCell="P43" sqref="P43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1" width="0" style="2" hidden="1" customWidth="1"/>
    <col min="12" max="12" width="2.5703125" style="2" hidden="1" customWidth="1"/>
    <col min="13" max="13" width="13.7109375" style="2" customWidth="1"/>
    <col min="14" max="14" width="12.5703125" style="2" customWidth="1"/>
    <col min="15" max="15" width="4" style="1" customWidth="1"/>
    <col min="16" max="16" width="18.7109375" style="1" customWidth="1"/>
    <col min="17" max="17" width="14.5703125" style="1" bestFit="1" customWidth="1"/>
    <col min="18" max="16384" width="9.140625" style="1"/>
  </cols>
  <sheetData>
    <row r="2" spans="1:16" x14ac:dyDescent="0.2">
      <c r="C2" s="97" t="s">
        <v>24</v>
      </c>
      <c r="D2" s="4"/>
      <c r="E2" s="4"/>
      <c r="F2" s="3"/>
      <c r="G2" s="2"/>
      <c r="H2" s="2"/>
      <c r="M2" s="1"/>
      <c r="N2" s="1"/>
    </row>
    <row r="3" spans="1:16" x14ac:dyDescent="0.2">
      <c r="A3" s="5"/>
      <c r="C3" s="1"/>
      <c r="E3" s="98" t="s">
        <v>25</v>
      </c>
      <c r="F3" s="3"/>
      <c r="G3" s="2"/>
      <c r="H3" s="2"/>
      <c r="M3" s="1"/>
      <c r="N3" s="1"/>
    </row>
    <row r="4" spans="1:16" ht="19.5" customHeight="1" x14ac:dyDescent="0.2">
      <c r="A4" s="5"/>
      <c r="C4" s="1"/>
      <c r="D4" s="4"/>
      <c r="E4" s="4"/>
      <c r="F4" s="3"/>
      <c r="G4" s="2"/>
      <c r="H4" s="1"/>
      <c r="M4" s="96" t="s">
        <v>26</v>
      </c>
      <c r="N4" s="1"/>
    </row>
    <row r="5" spans="1:16" ht="12" customHeight="1" thickBot="1" x14ac:dyDescent="0.25">
      <c r="C5" s="49"/>
      <c r="D5" s="5"/>
      <c r="F5" s="1"/>
      <c r="G5" s="49"/>
      <c r="M5" s="49"/>
    </row>
    <row r="6" spans="1:16" ht="13.5" thickBot="1" x14ac:dyDescent="0.25">
      <c r="B6" s="121" t="s">
        <v>9</v>
      </c>
      <c r="C6" s="125" t="s">
        <v>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6" ht="13.5" thickBot="1" x14ac:dyDescent="0.25">
      <c r="B7" s="122"/>
      <c r="C7" s="48"/>
      <c r="D7" s="47"/>
      <c r="E7" s="47"/>
      <c r="F7" s="47"/>
      <c r="G7" s="47"/>
      <c r="H7" s="47"/>
      <c r="I7" s="47"/>
      <c r="J7" s="47"/>
      <c r="K7" s="47"/>
      <c r="L7" s="47"/>
      <c r="M7" s="47"/>
      <c r="N7" s="46"/>
    </row>
    <row r="8" spans="1:16" ht="13.5" thickBot="1" x14ac:dyDescent="0.25">
      <c r="B8" s="122"/>
      <c r="C8" s="128" t="s">
        <v>7</v>
      </c>
      <c r="D8" s="129"/>
      <c r="E8" s="129"/>
      <c r="F8" s="45"/>
      <c r="G8" s="45"/>
      <c r="H8" s="129" t="s">
        <v>6</v>
      </c>
      <c r="I8" s="129"/>
      <c r="J8" s="129"/>
      <c r="K8" s="45"/>
      <c r="L8" s="45"/>
      <c r="M8" s="130" t="s">
        <v>5</v>
      </c>
      <c r="N8" s="131"/>
    </row>
    <row r="9" spans="1:16" x14ac:dyDescent="0.2">
      <c r="B9" s="123"/>
      <c r="C9" s="139" t="s">
        <v>16</v>
      </c>
      <c r="D9" s="141" t="s">
        <v>15</v>
      </c>
      <c r="E9" s="141" t="s">
        <v>12</v>
      </c>
      <c r="F9" s="143" t="s">
        <v>4</v>
      </c>
      <c r="G9" s="143"/>
      <c r="H9" s="144" t="s">
        <v>16</v>
      </c>
      <c r="I9" s="132" t="s">
        <v>15</v>
      </c>
      <c r="J9" s="132" t="s">
        <v>12</v>
      </c>
      <c r="K9" s="134" t="s">
        <v>4</v>
      </c>
      <c r="L9" s="134"/>
      <c r="M9" s="135" t="s">
        <v>22</v>
      </c>
      <c r="N9" s="137" t="s">
        <v>3</v>
      </c>
    </row>
    <row r="10" spans="1:16" ht="79.5" thickBot="1" x14ac:dyDescent="0.25">
      <c r="B10" s="124"/>
      <c r="C10" s="140"/>
      <c r="D10" s="142"/>
      <c r="E10" s="142"/>
      <c r="F10" s="44" t="s">
        <v>2</v>
      </c>
      <c r="G10" s="44" t="s">
        <v>1</v>
      </c>
      <c r="H10" s="145"/>
      <c r="I10" s="133"/>
      <c r="J10" s="133"/>
      <c r="K10" s="43" t="s">
        <v>2</v>
      </c>
      <c r="L10" s="43" t="s">
        <v>1</v>
      </c>
      <c r="M10" s="136"/>
      <c r="N10" s="138"/>
    </row>
    <row r="11" spans="1:16" ht="13.5" thickBot="1" x14ac:dyDescent="0.25">
      <c r="B11" s="42">
        <v>43466</v>
      </c>
      <c r="C11" s="31">
        <f>M11-H11</f>
        <v>372394</v>
      </c>
      <c r="D11" s="29">
        <v>6.9699999999999996E-3</v>
      </c>
      <c r="E11" s="28">
        <f>C11*D11</f>
        <v>2595.5861799999998</v>
      </c>
      <c r="F11" s="34"/>
      <c r="G11" s="41"/>
      <c r="H11" s="40">
        <v>671</v>
      </c>
      <c r="I11" s="86">
        <f>D11</f>
        <v>6.9699999999999996E-3</v>
      </c>
      <c r="J11" s="39">
        <f>H11*I11</f>
        <v>4.6768700000000001</v>
      </c>
      <c r="K11" s="38">
        <f t="shared" ref="K11:K22" si="0">H11/(C11+H11)*100</f>
        <v>0.17986141825151114</v>
      </c>
      <c r="L11" s="37">
        <f t="shared" ref="L11:L22" si="1">J11/(E11+J11)*100</f>
        <v>0.17986141825151117</v>
      </c>
      <c r="M11" s="36">
        <v>373065</v>
      </c>
      <c r="N11" s="35">
        <f>(E11+J11)*1.2</f>
        <v>3120.3156599999993</v>
      </c>
      <c r="P11" s="118"/>
    </row>
    <row r="12" spans="1:16" ht="13.5" thickBot="1" x14ac:dyDescent="0.25">
      <c r="B12" s="42">
        <v>43497</v>
      </c>
      <c r="C12" s="31">
        <f t="shared" ref="C12:C22" si="2">M12-H12</f>
        <v>346732</v>
      </c>
      <c r="D12" s="29">
        <v>6.9699999999999996E-3</v>
      </c>
      <c r="E12" s="28">
        <f t="shared" ref="E12:E22" si="3">C12*D12</f>
        <v>2416.7220399999997</v>
      </c>
      <c r="F12" s="33">
        <f t="shared" ref="F12:G22" si="4">C12*100/(C12+H12)</f>
        <v>99.82524277435013</v>
      </c>
      <c r="G12" s="32">
        <f t="shared" si="4"/>
        <v>50</v>
      </c>
      <c r="H12" s="25">
        <v>607</v>
      </c>
      <c r="I12" s="86">
        <f t="shared" ref="I12:I22" si="5">D12</f>
        <v>6.9699999999999996E-3</v>
      </c>
      <c r="J12" s="39">
        <f t="shared" ref="J12:J22" si="6">H12*I12</f>
        <v>4.2307899999999998</v>
      </c>
      <c r="K12" s="23">
        <f t="shared" si="0"/>
        <v>0.17475722564986945</v>
      </c>
      <c r="L12" s="22">
        <f t="shared" si="1"/>
        <v>0.17475722564986945</v>
      </c>
      <c r="M12" s="36">
        <v>347339</v>
      </c>
      <c r="N12" s="35">
        <f t="shared" ref="N12:N22" si="7">(E12+J12)*1.2</f>
        <v>2905.1433959999995</v>
      </c>
      <c r="P12" s="118"/>
    </row>
    <row r="13" spans="1:16" ht="13.5" thickBot="1" x14ac:dyDescent="0.25">
      <c r="B13" s="42">
        <v>43525</v>
      </c>
      <c r="C13" s="31">
        <f t="shared" si="2"/>
        <v>357075</v>
      </c>
      <c r="D13" s="29">
        <v>6.9699999999999996E-3</v>
      </c>
      <c r="E13" s="28">
        <f t="shared" si="3"/>
        <v>2488.8127500000001</v>
      </c>
      <c r="F13" s="33">
        <f t="shared" si="4"/>
        <v>99.854304857996169</v>
      </c>
      <c r="G13" s="32">
        <f t="shared" si="4"/>
        <v>50</v>
      </c>
      <c r="H13" s="25">
        <v>521</v>
      </c>
      <c r="I13" s="86">
        <f t="shared" si="5"/>
        <v>6.9699999999999996E-3</v>
      </c>
      <c r="J13" s="39">
        <f t="shared" si="6"/>
        <v>3.63137</v>
      </c>
      <c r="K13" s="23">
        <f t="shared" si="0"/>
        <v>0.14569514200382555</v>
      </c>
      <c r="L13" s="22">
        <f t="shared" si="1"/>
        <v>0.14569514200382555</v>
      </c>
      <c r="M13" s="36">
        <v>357596</v>
      </c>
      <c r="N13" s="35">
        <f t="shared" si="7"/>
        <v>2990.9329440000001</v>
      </c>
      <c r="P13" s="118"/>
    </row>
    <row r="14" spans="1:16" ht="13.5" thickBot="1" x14ac:dyDescent="0.25">
      <c r="B14" s="42">
        <v>43556</v>
      </c>
      <c r="C14" s="31">
        <f t="shared" si="2"/>
        <v>263093</v>
      </c>
      <c r="D14" s="29">
        <v>6.9699999999999996E-3</v>
      </c>
      <c r="E14" s="28">
        <f t="shared" si="3"/>
        <v>1833.75821</v>
      </c>
      <c r="F14" s="33">
        <f t="shared" si="4"/>
        <v>99.831522708386302</v>
      </c>
      <c r="G14" s="32">
        <f t="shared" si="4"/>
        <v>50</v>
      </c>
      <c r="H14" s="25">
        <v>444</v>
      </c>
      <c r="I14" s="86">
        <f t="shared" si="5"/>
        <v>6.9699999999999996E-3</v>
      </c>
      <c r="J14" s="39">
        <f t="shared" si="6"/>
        <v>3.0946799999999999</v>
      </c>
      <c r="K14" s="23">
        <f t="shared" si="0"/>
        <v>0.16847729161370131</v>
      </c>
      <c r="L14" s="22">
        <f t="shared" si="1"/>
        <v>0.16847729161370131</v>
      </c>
      <c r="M14" s="36">
        <v>263537</v>
      </c>
      <c r="N14" s="35">
        <f t="shared" si="7"/>
        <v>2204.2234679999997</v>
      </c>
      <c r="P14" s="118"/>
    </row>
    <row r="15" spans="1:16" ht="13.5" thickBot="1" x14ac:dyDescent="0.25">
      <c r="B15" s="42">
        <v>43586</v>
      </c>
      <c r="C15" s="31">
        <f t="shared" si="2"/>
        <v>127347</v>
      </c>
      <c r="D15" s="29">
        <v>6.9699999999999996E-3</v>
      </c>
      <c r="E15" s="28">
        <f t="shared" si="3"/>
        <v>887.60858999999994</v>
      </c>
      <c r="F15" s="27">
        <f t="shared" si="4"/>
        <v>99.745441443699477</v>
      </c>
      <c r="G15" s="26">
        <f t="shared" si="4"/>
        <v>50</v>
      </c>
      <c r="H15" s="25">
        <v>325</v>
      </c>
      <c r="I15" s="86">
        <f t="shared" si="5"/>
        <v>6.9699999999999996E-3</v>
      </c>
      <c r="J15" s="39">
        <f t="shared" si="6"/>
        <v>2.26525</v>
      </c>
      <c r="K15" s="23">
        <f t="shared" si="0"/>
        <v>0.2545585563005201</v>
      </c>
      <c r="L15" s="22">
        <f t="shared" si="1"/>
        <v>0.2545585563005201</v>
      </c>
      <c r="M15" s="36">
        <v>127672</v>
      </c>
      <c r="N15" s="35">
        <f t="shared" si="7"/>
        <v>1067.848608</v>
      </c>
      <c r="P15" s="118"/>
    </row>
    <row r="16" spans="1:16" ht="13.5" thickBot="1" x14ac:dyDescent="0.25">
      <c r="B16" s="42">
        <v>43617</v>
      </c>
      <c r="C16" s="31">
        <f t="shared" si="2"/>
        <v>142743</v>
      </c>
      <c r="D16" s="29">
        <v>6.9699999999999996E-3</v>
      </c>
      <c r="E16" s="28">
        <f t="shared" si="3"/>
        <v>994.91870999999992</v>
      </c>
      <c r="F16" s="27">
        <f t="shared" si="4"/>
        <v>99.779809587719669</v>
      </c>
      <c r="G16" s="26">
        <f t="shared" si="4"/>
        <v>50</v>
      </c>
      <c r="H16" s="25">
        <v>315</v>
      </c>
      <c r="I16" s="86">
        <f t="shared" si="5"/>
        <v>6.9699999999999996E-3</v>
      </c>
      <c r="J16" s="39">
        <f t="shared" si="6"/>
        <v>2.1955499999999999</v>
      </c>
      <c r="K16" s="23">
        <f t="shared" si="0"/>
        <v>0.22019041228033384</v>
      </c>
      <c r="L16" s="22">
        <f t="shared" si="1"/>
        <v>0.22019041228033384</v>
      </c>
      <c r="M16" s="36">
        <v>143058</v>
      </c>
      <c r="N16" s="35">
        <f t="shared" si="7"/>
        <v>1196.537112</v>
      </c>
      <c r="P16" s="118"/>
    </row>
    <row r="17" spans="2:19" ht="13.5" thickBot="1" x14ac:dyDescent="0.25">
      <c r="B17" s="42">
        <v>43647</v>
      </c>
      <c r="C17" s="31">
        <f t="shared" si="2"/>
        <v>181249</v>
      </c>
      <c r="D17" s="29">
        <v>6.9699999999999996E-3</v>
      </c>
      <c r="E17" s="28">
        <f t="shared" si="3"/>
        <v>1263.3055299999999</v>
      </c>
      <c r="F17" s="27">
        <f t="shared" si="4"/>
        <v>99.836405098432351</v>
      </c>
      <c r="G17" s="26">
        <f t="shared" si="4"/>
        <v>50</v>
      </c>
      <c r="H17" s="25">
        <v>297</v>
      </c>
      <c r="I17" s="86">
        <f t="shared" si="5"/>
        <v>6.9699999999999996E-3</v>
      </c>
      <c r="J17" s="39">
        <f t="shared" si="6"/>
        <v>2.07009</v>
      </c>
      <c r="K17" s="23">
        <f t="shared" si="0"/>
        <v>0.16359490156764678</v>
      </c>
      <c r="L17" s="22">
        <f t="shared" si="1"/>
        <v>0.16359490156764681</v>
      </c>
      <c r="M17" s="36">
        <v>181546</v>
      </c>
      <c r="N17" s="35">
        <f t="shared" si="7"/>
        <v>1518.4507439999998</v>
      </c>
      <c r="P17" s="118"/>
    </row>
    <row r="18" spans="2:19" ht="13.5" thickBot="1" x14ac:dyDescent="0.25">
      <c r="B18" s="42">
        <v>43678</v>
      </c>
      <c r="C18" s="31">
        <f t="shared" si="2"/>
        <v>173182</v>
      </c>
      <c r="D18" s="29">
        <v>6.9699999999999996E-3</v>
      </c>
      <c r="E18" s="28">
        <f t="shared" si="3"/>
        <v>1207.07854</v>
      </c>
      <c r="F18" s="27">
        <f t="shared" si="4"/>
        <v>99.815564085716588</v>
      </c>
      <c r="G18" s="26">
        <f t="shared" si="4"/>
        <v>50</v>
      </c>
      <c r="H18" s="25">
        <v>320</v>
      </c>
      <c r="I18" s="86">
        <f t="shared" si="5"/>
        <v>6.9699999999999996E-3</v>
      </c>
      <c r="J18" s="39">
        <f t="shared" si="6"/>
        <v>2.2303999999999999</v>
      </c>
      <c r="K18" s="23">
        <f t="shared" si="0"/>
        <v>0.18443591428340883</v>
      </c>
      <c r="L18" s="22">
        <f t="shared" si="1"/>
        <v>0.18443591428340886</v>
      </c>
      <c r="M18" s="36">
        <v>173502</v>
      </c>
      <c r="N18" s="35">
        <f t="shared" si="7"/>
        <v>1451.1707279999998</v>
      </c>
      <c r="P18" s="118"/>
    </row>
    <row r="19" spans="2:19" ht="13.5" thickBot="1" x14ac:dyDescent="0.25">
      <c r="B19" s="42">
        <v>43709</v>
      </c>
      <c r="C19" s="31">
        <f t="shared" si="2"/>
        <v>178936</v>
      </c>
      <c r="D19" s="29">
        <v>6.9699999999999996E-3</v>
      </c>
      <c r="E19" s="28">
        <f t="shared" si="3"/>
        <v>1247.1839199999999</v>
      </c>
      <c r="F19" s="27">
        <f t="shared" si="4"/>
        <v>99.823154982064452</v>
      </c>
      <c r="G19" s="26">
        <f t="shared" si="4"/>
        <v>50</v>
      </c>
      <c r="H19" s="25">
        <v>317</v>
      </c>
      <c r="I19" s="86">
        <f t="shared" si="5"/>
        <v>6.9699999999999996E-3</v>
      </c>
      <c r="J19" s="39">
        <f t="shared" si="6"/>
        <v>2.2094899999999997</v>
      </c>
      <c r="K19" s="23">
        <f t="shared" si="0"/>
        <v>0.17684501793554361</v>
      </c>
      <c r="L19" s="22">
        <f t="shared" si="1"/>
        <v>0.17684501793554361</v>
      </c>
      <c r="M19" s="36">
        <v>179253</v>
      </c>
      <c r="N19" s="35">
        <f t="shared" si="7"/>
        <v>1499.2720919999999</v>
      </c>
      <c r="P19" s="118"/>
    </row>
    <row r="20" spans="2:19" ht="13.5" thickBot="1" x14ac:dyDescent="0.25">
      <c r="B20" s="42">
        <v>43739</v>
      </c>
      <c r="C20" s="31">
        <f t="shared" si="2"/>
        <v>287873</v>
      </c>
      <c r="D20" s="29">
        <v>6.9699999999999996E-3</v>
      </c>
      <c r="E20" s="28">
        <f t="shared" si="3"/>
        <v>2006.4748099999999</v>
      </c>
      <c r="F20" s="27">
        <f t="shared" si="4"/>
        <v>99.879605856637298</v>
      </c>
      <c r="G20" s="26">
        <f t="shared" si="4"/>
        <v>50</v>
      </c>
      <c r="H20" s="25">
        <v>347</v>
      </c>
      <c r="I20" s="86">
        <f t="shared" si="5"/>
        <v>6.9699999999999996E-3</v>
      </c>
      <c r="J20" s="39">
        <f t="shared" si="6"/>
        <v>2.41859</v>
      </c>
      <c r="K20" s="23">
        <f t="shared" si="0"/>
        <v>0.12039414336270904</v>
      </c>
      <c r="L20" s="22">
        <f t="shared" si="1"/>
        <v>0.12039414336270904</v>
      </c>
      <c r="M20" s="36">
        <v>288220</v>
      </c>
      <c r="N20" s="35">
        <f t="shared" si="7"/>
        <v>2410.6720799999998</v>
      </c>
      <c r="P20" s="118"/>
    </row>
    <row r="21" spans="2:19" ht="13.5" thickBot="1" x14ac:dyDescent="0.25">
      <c r="B21" s="42">
        <v>43770</v>
      </c>
      <c r="C21" s="31">
        <f t="shared" si="2"/>
        <v>339455</v>
      </c>
      <c r="D21" s="29">
        <v>6.9699999999999996E-3</v>
      </c>
      <c r="E21" s="28">
        <f t="shared" si="3"/>
        <v>2366.00135</v>
      </c>
      <c r="F21" s="27">
        <f t="shared" si="4"/>
        <v>99.8881810290288</v>
      </c>
      <c r="G21" s="26">
        <f t="shared" si="4"/>
        <v>50</v>
      </c>
      <c r="H21" s="25">
        <v>380</v>
      </c>
      <c r="I21" s="86">
        <f t="shared" si="5"/>
        <v>6.9699999999999996E-3</v>
      </c>
      <c r="J21" s="39">
        <f t="shared" si="6"/>
        <v>2.6486000000000001</v>
      </c>
      <c r="K21" s="23">
        <f t="shared" si="0"/>
        <v>0.11181897097120662</v>
      </c>
      <c r="L21" s="22">
        <f t="shared" si="1"/>
        <v>0.11181897097120662</v>
      </c>
      <c r="M21" s="36">
        <v>339835</v>
      </c>
      <c r="N21" s="35">
        <f t="shared" si="7"/>
        <v>2842.3799399999998</v>
      </c>
      <c r="P21" s="118"/>
    </row>
    <row r="22" spans="2:19" ht="12.75" customHeight="1" thickBot="1" x14ac:dyDescent="0.25">
      <c r="B22" s="42">
        <v>43800</v>
      </c>
      <c r="C22" s="31">
        <f t="shared" si="2"/>
        <v>355528</v>
      </c>
      <c r="D22" s="29">
        <v>6.9699999999999996E-3</v>
      </c>
      <c r="E22" s="28">
        <f t="shared" si="3"/>
        <v>2478.0301599999998</v>
      </c>
      <c r="F22" s="21">
        <f t="shared" si="4"/>
        <v>99.887617720437845</v>
      </c>
      <c r="G22" s="20">
        <f t="shared" si="4"/>
        <v>50</v>
      </c>
      <c r="H22" s="19">
        <v>400</v>
      </c>
      <c r="I22" s="86">
        <f t="shared" si="5"/>
        <v>6.9699999999999996E-3</v>
      </c>
      <c r="J22" s="39">
        <f t="shared" si="6"/>
        <v>2.7879999999999998</v>
      </c>
      <c r="K22" s="18">
        <f t="shared" si="0"/>
        <v>0.11238227956215864</v>
      </c>
      <c r="L22" s="17">
        <f t="shared" si="1"/>
        <v>0.11238227956215864</v>
      </c>
      <c r="M22" s="36">
        <v>355928</v>
      </c>
      <c r="N22" s="35">
        <f t="shared" si="7"/>
        <v>2976.9817919999996</v>
      </c>
      <c r="P22" s="118"/>
    </row>
    <row r="23" spans="2:19" ht="13.5" thickBot="1" x14ac:dyDescent="0.25">
      <c r="B23" s="16" t="s">
        <v>0</v>
      </c>
      <c r="C23" s="15">
        <f>SUM(C11:C22)</f>
        <v>3125607</v>
      </c>
      <c r="D23" s="104">
        <f>E23/C23</f>
        <v>6.9699999999999996E-3</v>
      </c>
      <c r="E23" s="14">
        <f>SUM(E11:E22)</f>
        <v>21785.480789999998</v>
      </c>
      <c r="F23" s="13" t="e">
        <f>C23/#REF!*100</f>
        <v>#REF!</v>
      </c>
      <c r="G23" s="12" t="e">
        <f>E23/#REF!*100</f>
        <v>#REF!</v>
      </c>
      <c r="H23" s="11">
        <f>SUM(H11:H22)</f>
        <v>4944</v>
      </c>
      <c r="I23" s="105">
        <f>J23/H23</f>
        <v>6.9699999999999996E-3</v>
      </c>
      <c r="J23" s="10">
        <f>SUM(J11:J22)</f>
        <v>34.459679999999999</v>
      </c>
      <c r="K23" s="9" t="e">
        <f>H23/#REF!*100</f>
        <v>#REF!</v>
      </c>
      <c r="L23" s="8">
        <f t="shared" ref="L23" si="8">J23/(E23+J23)*100</f>
        <v>0.15792747027599935</v>
      </c>
      <c r="M23" s="7">
        <f>SUM(M11:M22)</f>
        <v>3130551</v>
      </c>
      <c r="N23" s="119">
        <f>SUM(N11:N22)</f>
        <v>26183.928563999998</v>
      </c>
      <c r="P23" s="117"/>
    </row>
    <row r="24" spans="2:19" x14ac:dyDescent="0.2">
      <c r="N24" s="95"/>
    </row>
    <row r="25" spans="2:19" ht="13.5" thickBot="1" x14ac:dyDescent="0.25"/>
    <row r="26" spans="2:19" ht="13.5" thickBot="1" x14ac:dyDescent="0.25">
      <c r="B26" s="121" t="s">
        <v>9</v>
      </c>
      <c r="C26" s="125" t="s">
        <v>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2:19" ht="13.5" thickBot="1" x14ac:dyDescent="0.25">
      <c r="B27" s="122"/>
      <c r="C27" s="128" t="s">
        <v>7</v>
      </c>
      <c r="D27" s="129"/>
      <c r="E27" s="129"/>
      <c r="F27" s="45"/>
      <c r="G27" s="45"/>
      <c r="H27" s="129" t="s">
        <v>6</v>
      </c>
      <c r="I27" s="129"/>
      <c r="J27" s="129"/>
      <c r="K27" s="45"/>
      <c r="L27" s="45"/>
      <c r="M27" s="130" t="s">
        <v>5</v>
      </c>
      <c r="N27" s="131"/>
    </row>
    <row r="28" spans="2:19" x14ac:dyDescent="0.2">
      <c r="B28" s="123"/>
      <c r="C28" s="139" t="s">
        <v>21</v>
      </c>
      <c r="D28" s="141" t="s">
        <v>15</v>
      </c>
      <c r="E28" s="141" t="s">
        <v>12</v>
      </c>
      <c r="F28" s="143" t="s">
        <v>4</v>
      </c>
      <c r="G28" s="143"/>
      <c r="H28" s="144" t="s">
        <v>21</v>
      </c>
      <c r="I28" s="132" t="s">
        <v>15</v>
      </c>
      <c r="J28" s="132" t="s">
        <v>12</v>
      </c>
      <c r="K28" s="134" t="s">
        <v>4</v>
      </c>
      <c r="L28" s="134"/>
      <c r="M28" s="135" t="s">
        <v>22</v>
      </c>
      <c r="N28" s="137" t="s">
        <v>3</v>
      </c>
    </row>
    <row r="29" spans="2:19" ht="79.5" thickBot="1" x14ac:dyDescent="0.25">
      <c r="B29" s="124"/>
      <c r="C29" s="140"/>
      <c r="D29" s="142"/>
      <c r="E29" s="142"/>
      <c r="F29" s="44" t="s">
        <v>2</v>
      </c>
      <c r="G29" s="44" t="s">
        <v>1</v>
      </c>
      <c r="H29" s="145"/>
      <c r="I29" s="133"/>
      <c r="J29" s="133"/>
      <c r="K29" s="43" t="s">
        <v>2</v>
      </c>
      <c r="L29" s="43" t="s">
        <v>1</v>
      </c>
      <c r="M29" s="136"/>
      <c r="N29" s="138"/>
    </row>
    <row r="30" spans="2:19" ht="13.5" thickBot="1" x14ac:dyDescent="0.25">
      <c r="B30" s="42">
        <v>43466</v>
      </c>
      <c r="C30" s="90">
        <v>5.2190000000000003</v>
      </c>
      <c r="D30" s="113">
        <v>16793.189999999999</v>
      </c>
      <c r="E30" s="109">
        <f>C30*D30</f>
        <v>87643.658609999999</v>
      </c>
      <c r="F30" s="34"/>
      <c r="G30" s="41"/>
      <c r="H30" s="87">
        <v>8.9999999999999993E-3</v>
      </c>
      <c r="I30" s="112">
        <f>D30</f>
        <v>16793.189999999999</v>
      </c>
      <c r="J30" s="106">
        <f>H30*I30</f>
        <v>151.13870999999997</v>
      </c>
      <c r="K30" s="38">
        <f t="shared" ref="K30:K41" si="9">H30/(C30+H30)*100</f>
        <v>0.17214996174445291</v>
      </c>
      <c r="L30" s="37">
        <f t="shared" ref="L30:L42" si="10">J30/(E30+J30)*100</f>
        <v>0.17214996174445291</v>
      </c>
      <c r="M30" s="36">
        <f>C30+H30</f>
        <v>5.2280000000000006</v>
      </c>
      <c r="N30" s="35">
        <f>(E30+J30)*1.2</f>
        <v>105353.756784</v>
      </c>
      <c r="P30" s="111"/>
      <c r="Q30" s="103"/>
      <c r="S30" s="103"/>
    </row>
    <row r="31" spans="2:19" ht="13.5" thickBot="1" x14ac:dyDescent="0.25">
      <c r="B31" s="42">
        <v>43497</v>
      </c>
      <c r="C31" s="90">
        <v>5.2190000000000003</v>
      </c>
      <c r="D31" s="113">
        <v>16793.189999999999</v>
      </c>
      <c r="E31" s="109">
        <f t="shared" ref="E31:E41" si="11">C31*D31</f>
        <v>87643.658609999999</v>
      </c>
      <c r="F31" s="33">
        <f t="shared" ref="F31:F41" si="12">C31*100/(C31+H31)</f>
        <v>99.827850038255534</v>
      </c>
      <c r="G31" s="32">
        <f t="shared" ref="G31:G41" si="13">D31*100/(D31+I31)</f>
        <v>50</v>
      </c>
      <c r="H31" s="88">
        <v>8.9999999999999993E-3</v>
      </c>
      <c r="I31" s="112">
        <f t="shared" ref="I31:I41" si="14">D31</f>
        <v>16793.189999999999</v>
      </c>
      <c r="J31" s="106">
        <f t="shared" ref="J31:J41" si="15">H31*I31</f>
        <v>151.13870999999997</v>
      </c>
      <c r="K31" s="23">
        <f t="shared" si="9"/>
        <v>0.17214996174445291</v>
      </c>
      <c r="L31" s="22">
        <f t="shared" si="10"/>
        <v>0.17214996174445291</v>
      </c>
      <c r="M31" s="36">
        <f t="shared" ref="M31:M41" si="16">C31+H31</f>
        <v>5.2280000000000006</v>
      </c>
      <c r="N31" s="35">
        <f t="shared" ref="N31:N41" si="17">(E31+J31)*1.2</f>
        <v>105353.756784</v>
      </c>
      <c r="Q31" s="103"/>
    </row>
    <row r="32" spans="2:19" ht="13.5" thickBot="1" x14ac:dyDescent="0.25">
      <c r="B32" s="42">
        <v>43525</v>
      </c>
      <c r="C32" s="90">
        <v>5.22</v>
      </c>
      <c r="D32" s="113">
        <v>16793.189999999999</v>
      </c>
      <c r="E32" s="109">
        <f t="shared" si="11"/>
        <v>87660.451799999995</v>
      </c>
      <c r="F32" s="33">
        <f t="shared" si="12"/>
        <v>99.846977811782708</v>
      </c>
      <c r="G32" s="32">
        <f t="shared" si="13"/>
        <v>50</v>
      </c>
      <c r="H32" s="88">
        <v>8.0000000000000002E-3</v>
      </c>
      <c r="I32" s="112">
        <f t="shared" si="14"/>
        <v>16793.189999999999</v>
      </c>
      <c r="J32" s="106">
        <f t="shared" si="15"/>
        <v>134.34551999999999</v>
      </c>
      <c r="K32" s="23">
        <f t="shared" si="9"/>
        <v>0.15302218821729152</v>
      </c>
      <c r="L32" s="22">
        <f t="shared" si="10"/>
        <v>0.15302218821729149</v>
      </c>
      <c r="M32" s="36">
        <f t="shared" si="16"/>
        <v>5.2279999999999998</v>
      </c>
      <c r="N32" s="35">
        <f t="shared" si="17"/>
        <v>105353.756784</v>
      </c>
      <c r="Q32" s="103"/>
    </row>
    <row r="33" spans="2:17" ht="13.5" thickBot="1" x14ac:dyDescent="0.25">
      <c r="B33" s="42">
        <v>43556</v>
      </c>
      <c r="C33" s="90">
        <v>5.2190000000000003</v>
      </c>
      <c r="D33" s="113">
        <v>16793.189999999999</v>
      </c>
      <c r="E33" s="109">
        <f t="shared" si="11"/>
        <v>87643.658609999999</v>
      </c>
      <c r="F33" s="33">
        <f t="shared" ref="F33" si="18">C33*100/(C33+H33)</f>
        <v>99.827850038255534</v>
      </c>
      <c r="G33" s="32">
        <f t="shared" ref="G33" si="19">D33*100/(D33+I33)</f>
        <v>50</v>
      </c>
      <c r="H33" s="88">
        <v>8.9999999999999993E-3</v>
      </c>
      <c r="I33" s="112">
        <f t="shared" si="14"/>
        <v>16793.189999999999</v>
      </c>
      <c r="J33" s="106">
        <f t="shared" si="15"/>
        <v>151.13870999999997</v>
      </c>
      <c r="K33" s="23">
        <f t="shared" si="9"/>
        <v>0.17214996174445291</v>
      </c>
      <c r="L33" s="22">
        <f t="shared" si="10"/>
        <v>0.17214996174445291</v>
      </c>
      <c r="M33" s="36">
        <f t="shared" si="16"/>
        <v>5.2280000000000006</v>
      </c>
      <c r="N33" s="35">
        <f t="shared" si="17"/>
        <v>105353.756784</v>
      </c>
      <c r="Q33" s="103"/>
    </row>
    <row r="34" spans="2:17" ht="13.5" thickBot="1" x14ac:dyDescent="0.25">
      <c r="B34" s="42">
        <v>43586</v>
      </c>
      <c r="C34" s="90">
        <v>5.2146999999999997</v>
      </c>
      <c r="D34" s="113">
        <v>16793.189999999999</v>
      </c>
      <c r="E34" s="109">
        <f t="shared" si="11"/>
        <v>87571.44789299999</v>
      </c>
      <c r="F34" s="27">
        <f t="shared" si="12"/>
        <v>99.745600612088737</v>
      </c>
      <c r="G34" s="26">
        <f t="shared" si="13"/>
        <v>50</v>
      </c>
      <c r="H34" s="88">
        <v>1.3299999999999999E-2</v>
      </c>
      <c r="I34" s="112">
        <f t="shared" si="14"/>
        <v>16793.189999999999</v>
      </c>
      <c r="J34" s="106">
        <f t="shared" si="15"/>
        <v>223.34942699999996</v>
      </c>
      <c r="K34" s="23">
        <f t="shared" si="9"/>
        <v>0.25439938791124711</v>
      </c>
      <c r="L34" s="22">
        <f t="shared" si="10"/>
        <v>0.25439938791124711</v>
      </c>
      <c r="M34" s="36">
        <f t="shared" si="16"/>
        <v>5.2279999999999998</v>
      </c>
      <c r="N34" s="35">
        <f t="shared" si="17"/>
        <v>105353.75678399998</v>
      </c>
      <c r="Q34" s="103"/>
    </row>
    <row r="35" spans="2:17" ht="13.5" thickBot="1" x14ac:dyDescent="0.25">
      <c r="B35" s="42">
        <v>43617</v>
      </c>
      <c r="C35" s="91">
        <v>5.2160000000000002</v>
      </c>
      <c r="D35" s="113">
        <v>16793.189999999999</v>
      </c>
      <c r="E35" s="109">
        <f t="shared" si="11"/>
        <v>87593.279039999994</v>
      </c>
      <c r="F35" s="27">
        <f t="shared" si="12"/>
        <v>99.770466717674068</v>
      </c>
      <c r="G35" s="26">
        <f t="shared" si="13"/>
        <v>50</v>
      </c>
      <c r="H35" s="88">
        <v>1.2E-2</v>
      </c>
      <c r="I35" s="112">
        <f t="shared" si="14"/>
        <v>16793.189999999999</v>
      </c>
      <c r="J35" s="106">
        <f t="shared" si="15"/>
        <v>201.51827999999998</v>
      </c>
      <c r="K35" s="23">
        <f t="shared" si="9"/>
        <v>0.22953328232593728</v>
      </c>
      <c r="L35" s="22">
        <f t="shared" si="10"/>
        <v>0.22953328232593723</v>
      </c>
      <c r="M35" s="36">
        <f t="shared" si="16"/>
        <v>5.2279999999999998</v>
      </c>
      <c r="N35" s="35">
        <f t="shared" si="17"/>
        <v>105353.756784</v>
      </c>
      <c r="Q35" s="103"/>
    </row>
    <row r="36" spans="2:17" ht="13.5" thickBot="1" x14ac:dyDescent="0.25">
      <c r="B36" s="42">
        <v>43647</v>
      </c>
      <c r="C36" s="91">
        <v>5.2190000000000003</v>
      </c>
      <c r="D36" s="113">
        <v>16793.189999999999</v>
      </c>
      <c r="E36" s="109">
        <f t="shared" si="11"/>
        <v>87643.658609999999</v>
      </c>
      <c r="F36" s="27">
        <f t="shared" si="12"/>
        <v>99.827850038255534</v>
      </c>
      <c r="G36" s="26">
        <f t="shared" si="13"/>
        <v>50</v>
      </c>
      <c r="H36" s="88">
        <v>8.9999999999999993E-3</v>
      </c>
      <c r="I36" s="112">
        <f t="shared" si="14"/>
        <v>16793.189999999999</v>
      </c>
      <c r="J36" s="106">
        <f t="shared" si="15"/>
        <v>151.13870999999997</v>
      </c>
      <c r="K36" s="23">
        <f t="shared" si="9"/>
        <v>0.17214996174445291</v>
      </c>
      <c r="L36" s="22">
        <f t="shared" si="10"/>
        <v>0.17214996174445291</v>
      </c>
      <c r="M36" s="36">
        <f t="shared" si="16"/>
        <v>5.2280000000000006</v>
      </c>
      <c r="N36" s="35">
        <f t="shared" si="17"/>
        <v>105353.756784</v>
      </c>
      <c r="P36" s="93"/>
      <c r="Q36" s="103"/>
    </row>
    <row r="37" spans="2:17" ht="13.5" thickBot="1" x14ac:dyDescent="0.25">
      <c r="B37" s="42">
        <v>43678</v>
      </c>
      <c r="C37" s="91">
        <v>5.2190000000000003</v>
      </c>
      <c r="D37" s="113">
        <v>16793.189999999999</v>
      </c>
      <c r="E37" s="109">
        <f t="shared" si="11"/>
        <v>87643.658609999999</v>
      </c>
      <c r="F37" s="27">
        <f t="shared" si="12"/>
        <v>99.827850038255534</v>
      </c>
      <c r="G37" s="26">
        <f t="shared" si="13"/>
        <v>50</v>
      </c>
      <c r="H37" s="88">
        <v>8.9999999999999993E-3</v>
      </c>
      <c r="I37" s="112">
        <f t="shared" si="14"/>
        <v>16793.189999999999</v>
      </c>
      <c r="J37" s="106">
        <f t="shared" si="15"/>
        <v>151.13870999999997</v>
      </c>
      <c r="K37" s="23">
        <f t="shared" si="9"/>
        <v>0.17214996174445291</v>
      </c>
      <c r="L37" s="22">
        <f t="shared" si="10"/>
        <v>0.17214996174445291</v>
      </c>
      <c r="M37" s="36">
        <f t="shared" si="16"/>
        <v>5.2280000000000006</v>
      </c>
      <c r="N37" s="35">
        <f t="shared" si="17"/>
        <v>105353.756784</v>
      </c>
      <c r="P37" s="93"/>
      <c r="Q37" s="103"/>
    </row>
    <row r="38" spans="2:17" ht="13.5" thickBot="1" x14ac:dyDescent="0.25">
      <c r="B38" s="42">
        <v>43709</v>
      </c>
      <c r="C38" s="91">
        <v>5.2190000000000003</v>
      </c>
      <c r="D38" s="113">
        <v>16793.189999999999</v>
      </c>
      <c r="E38" s="109">
        <f t="shared" si="11"/>
        <v>87643.658609999999</v>
      </c>
      <c r="F38" s="27">
        <f t="shared" si="12"/>
        <v>99.827850038255534</v>
      </c>
      <c r="G38" s="26">
        <f t="shared" si="13"/>
        <v>50</v>
      </c>
      <c r="H38" s="88">
        <v>8.9999999999999993E-3</v>
      </c>
      <c r="I38" s="112">
        <f t="shared" si="14"/>
        <v>16793.189999999999</v>
      </c>
      <c r="J38" s="106">
        <f t="shared" si="15"/>
        <v>151.13870999999997</v>
      </c>
      <c r="K38" s="23">
        <f t="shared" si="9"/>
        <v>0.17214996174445291</v>
      </c>
      <c r="L38" s="22">
        <f t="shared" si="10"/>
        <v>0.17214996174445291</v>
      </c>
      <c r="M38" s="36">
        <f t="shared" si="16"/>
        <v>5.2280000000000006</v>
      </c>
      <c r="N38" s="35">
        <f t="shared" si="17"/>
        <v>105353.756784</v>
      </c>
      <c r="Q38" s="103"/>
    </row>
    <row r="39" spans="2:17" ht="13.5" thickBot="1" x14ac:dyDescent="0.25">
      <c r="B39" s="42">
        <v>43739</v>
      </c>
      <c r="C39" s="91">
        <v>5.2220000000000004</v>
      </c>
      <c r="D39" s="113">
        <v>16793.189999999999</v>
      </c>
      <c r="E39" s="109">
        <f t="shared" si="11"/>
        <v>87694.038180000003</v>
      </c>
      <c r="F39" s="27">
        <f t="shared" si="12"/>
        <v>99.885233358837027</v>
      </c>
      <c r="G39" s="26">
        <f t="shared" si="13"/>
        <v>50</v>
      </c>
      <c r="H39" s="88">
        <v>6.0000000000000001E-3</v>
      </c>
      <c r="I39" s="112">
        <f t="shared" si="14"/>
        <v>16793.189999999999</v>
      </c>
      <c r="J39" s="106">
        <f t="shared" si="15"/>
        <v>100.75913999999999</v>
      </c>
      <c r="K39" s="23">
        <f t="shared" si="9"/>
        <v>0.11476664116296861</v>
      </c>
      <c r="L39" s="22">
        <f t="shared" si="10"/>
        <v>0.11476664116296861</v>
      </c>
      <c r="M39" s="36">
        <f t="shared" si="16"/>
        <v>5.2280000000000006</v>
      </c>
      <c r="N39" s="35">
        <f t="shared" si="17"/>
        <v>105353.756784</v>
      </c>
      <c r="Q39" s="103"/>
    </row>
    <row r="40" spans="2:17" ht="13.5" thickBot="1" x14ac:dyDescent="0.25">
      <c r="B40" s="42">
        <v>43770</v>
      </c>
      <c r="C40" s="91">
        <v>5.2220000000000004</v>
      </c>
      <c r="D40" s="113">
        <v>16793.189999999999</v>
      </c>
      <c r="E40" s="109">
        <f t="shared" si="11"/>
        <v>87694.038180000003</v>
      </c>
      <c r="F40" s="27">
        <f t="shared" si="12"/>
        <v>99.885233358837027</v>
      </c>
      <c r="G40" s="26">
        <f t="shared" si="13"/>
        <v>50</v>
      </c>
      <c r="H40" s="88">
        <v>6.0000000000000001E-3</v>
      </c>
      <c r="I40" s="112">
        <f t="shared" si="14"/>
        <v>16793.189999999999</v>
      </c>
      <c r="J40" s="106">
        <f t="shared" si="15"/>
        <v>100.75913999999999</v>
      </c>
      <c r="K40" s="23">
        <f t="shared" si="9"/>
        <v>0.11476664116296861</v>
      </c>
      <c r="L40" s="22">
        <f t="shared" si="10"/>
        <v>0.11476664116296861</v>
      </c>
      <c r="M40" s="36">
        <f t="shared" si="16"/>
        <v>5.2280000000000006</v>
      </c>
      <c r="N40" s="35">
        <f t="shared" si="17"/>
        <v>105353.756784</v>
      </c>
      <c r="Q40" s="103"/>
    </row>
    <row r="41" spans="2:17" ht="13.5" thickBot="1" x14ac:dyDescent="0.25">
      <c r="B41" s="42">
        <v>43800</v>
      </c>
      <c r="C41" s="92">
        <v>5.2220000000000004</v>
      </c>
      <c r="D41" s="113">
        <v>16793.189999999999</v>
      </c>
      <c r="E41" s="109">
        <f t="shared" si="11"/>
        <v>87694.038180000003</v>
      </c>
      <c r="F41" s="21">
        <f t="shared" si="12"/>
        <v>99.885233358837027</v>
      </c>
      <c r="G41" s="20">
        <f t="shared" si="13"/>
        <v>50</v>
      </c>
      <c r="H41" s="89">
        <v>6.0000000000000001E-3</v>
      </c>
      <c r="I41" s="112">
        <f t="shared" si="14"/>
        <v>16793.189999999999</v>
      </c>
      <c r="J41" s="106">
        <f t="shared" si="15"/>
        <v>100.75913999999999</v>
      </c>
      <c r="K41" s="18">
        <f t="shared" si="9"/>
        <v>0.11476664116296861</v>
      </c>
      <c r="L41" s="17">
        <f t="shared" si="10"/>
        <v>0.11476664116296861</v>
      </c>
      <c r="M41" s="36">
        <f t="shared" si="16"/>
        <v>5.2280000000000006</v>
      </c>
      <c r="N41" s="35">
        <f t="shared" si="17"/>
        <v>105353.756784</v>
      </c>
      <c r="Q41" s="103"/>
    </row>
    <row r="42" spans="2:17" ht="13.5" thickBot="1" x14ac:dyDescent="0.25">
      <c r="B42" s="16" t="s">
        <v>0</v>
      </c>
      <c r="C42" s="94">
        <v>5.2226999999999997</v>
      </c>
      <c r="D42" s="15">
        <v>14819.86</v>
      </c>
      <c r="E42" s="110">
        <f>SUM(E30:E41)</f>
        <v>1051769.2449330001</v>
      </c>
      <c r="F42" s="13" t="e">
        <f>C42/#REF!*100</f>
        <v>#REF!</v>
      </c>
      <c r="G42" s="12" t="e">
        <f>E42/#REF!*100</f>
        <v>#REF!</v>
      </c>
      <c r="H42" s="101">
        <v>5.3E-3</v>
      </c>
      <c r="I42" s="107">
        <v>14819.86</v>
      </c>
      <c r="J42" s="108">
        <f>SUM(J30:J41)</f>
        <v>1768.3229069999995</v>
      </c>
      <c r="K42" s="9" t="e">
        <f>H42/#REF!*100</f>
        <v>#REF!</v>
      </c>
      <c r="L42" s="8">
        <f t="shared" si="10"/>
        <v>0.16784621270084157</v>
      </c>
      <c r="M42" s="102">
        <v>5.2279999999999998</v>
      </c>
      <c r="N42" s="6">
        <f>SUM(N30:N41)</f>
        <v>1264245.0814079999</v>
      </c>
      <c r="Q42" s="103"/>
    </row>
    <row r="43" spans="2:17" x14ac:dyDescent="0.2">
      <c r="N43" s="95"/>
      <c r="P43" s="120"/>
      <c r="Q43" s="93"/>
    </row>
    <row r="44" spans="2:17" x14ac:dyDescent="0.2">
      <c r="Q44" s="93"/>
    </row>
  </sheetData>
  <mergeCells count="30">
    <mergeCell ref="B6:B10"/>
    <mergeCell ref="C6:N6"/>
    <mergeCell ref="C8:E8"/>
    <mergeCell ref="H8:J8"/>
    <mergeCell ref="M8:N8"/>
    <mergeCell ref="C9:C10"/>
    <mergeCell ref="D9:D10"/>
    <mergeCell ref="E9:E10"/>
    <mergeCell ref="F9:G9"/>
    <mergeCell ref="H9:H10"/>
    <mergeCell ref="I9:I10"/>
    <mergeCell ref="J9:J10"/>
    <mergeCell ref="K9:L9"/>
    <mergeCell ref="M9:M10"/>
    <mergeCell ref="N9:N10"/>
    <mergeCell ref="B26:B29"/>
    <mergeCell ref="C26:N26"/>
    <mergeCell ref="C27:E27"/>
    <mergeCell ref="H27:J27"/>
    <mergeCell ref="M27:N27"/>
    <mergeCell ref="J28:J29"/>
    <mergeCell ref="K28:L28"/>
    <mergeCell ref="M28:M29"/>
    <mergeCell ref="N28:N29"/>
    <mergeCell ref="C28:C29"/>
    <mergeCell ref="D28:D29"/>
    <mergeCell ref="E28:E29"/>
    <mergeCell ref="F28:G28"/>
    <mergeCell ref="H28:H29"/>
    <mergeCell ref="I28:I29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view="pageBreakPreview" zoomScaleNormal="100" workbookViewId="0">
      <selection activeCell="I9" sqref="I9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6384" width="9.140625" style="1"/>
  </cols>
  <sheetData>
    <row r="1" spans="2:14" ht="15.75" customHeight="1" x14ac:dyDescent="0.2">
      <c r="C1" s="97" t="s">
        <v>24</v>
      </c>
    </row>
    <row r="2" spans="2:14" ht="9" customHeight="1" x14ac:dyDescent="0.2"/>
    <row r="3" spans="2:14" x14ac:dyDescent="0.2">
      <c r="J3" s="96" t="s">
        <v>23</v>
      </c>
    </row>
    <row r="4" spans="2:14" ht="13.5" thickBot="1" x14ac:dyDescent="0.25"/>
    <row r="5" spans="2:14" ht="15.75" customHeight="1" thickBot="1" x14ac:dyDescent="0.25">
      <c r="B5" s="121" t="s">
        <v>9</v>
      </c>
      <c r="C5" s="148" t="s">
        <v>19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2:14" ht="22.5" customHeight="1" thickBot="1" x14ac:dyDescent="0.25">
      <c r="B6" s="146"/>
      <c r="C6" s="151" t="s">
        <v>18</v>
      </c>
      <c r="D6" s="152"/>
      <c r="E6" s="152"/>
      <c r="F6" s="152"/>
      <c r="G6" s="153"/>
      <c r="H6" s="154" t="s">
        <v>17</v>
      </c>
      <c r="I6" s="155"/>
      <c r="J6" s="155"/>
      <c r="K6" s="155"/>
      <c r="L6" s="156"/>
      <c r="M6" s="157" t="s">
        <v>5</v>
      </c>
      <c r="N6" s="158"/>
    </row>
    <row r="7" spans="2:14" ht="24" customHeight="1" x14ac:dyDescent="0.2">
      <c r="B7" s="146"/>
      <c r="C7" s="139" t="s">
        <v>16</v>
      </c>
      <c r="D7" s="141" t="s">
        <v>15</v>
      </c>
      <c r="E7" s="85"/>
      <c r="F7" s="159" t="s">
        <v>4</v>
      </c>
      <c r="G7" s="160"/>
      <c r="H7" s="161" t="s">
        <v>14</v>
      </c>
      <c r="I7" s="163" t="s">
        <v>13</v>
      </c>
      <c r="J7" s="84"/>
      <c r="K7" s="165" t="s">
        <v>4</v>
      </c>
      <c r="L7" s="166"/>
      <c r="M7" s="83"/>
      <c r="N7" s="82"/>
    </row>
    <row r="8" spans="2:14" ht="53.25" customHeight="1" thickBot="1" x14ac:dyDescent="0.25">
      <c r="B8" s="147"/>
      <c r="C8" s="140"/>
      <c r="D8" s="142"/>
      <c r="E8" s="81" t="s">
        <v>12</v>
      </c>
      <c r="F8" s="81" t="s">
        <v>2</v>
      </c>
      <c r="G8" s="80" t="s">
        <v>1</v>
      </c>
      <c r="H8" s="162"/>
      <c r="I8" s="164"/>
      <c r="J8" s="78" t="s">
        <v>12</v>
      </c>
      <c r="K8" s="79" t="s">
        <v>2</v>
      </c>
      <c r="L8" s="78" t="s">
        <v>1</v>
      </c>
      <c r="M8" s="77" t="s">
        <v>11</v>
      </c>
      <c r="N8" s="76" t="s">
        <v>3</v>
      </c>
    </row>
    <row r="9" spans="2:14" x14ac:dyDescent="0.2">
      <c r="B9" s="30">
        <v>43831</v>
      </c>
      <c r="C9" s="75">
        <v>373065</v>
      </c>
      <c r="D9" s="29">
        <v>6.9699999999999996E-3</v>
      </c>
      <c r="E9" s="28">
        <f>C9*D9</f>
        <v>2600.26305</v>
      </c>
      <c r="F9" s="33">
        <f t="shared" ref="F9:G20" si="0">C9*100/(C9+H9)</f>
        <v>99.998598655264445</v>
      </c>
      <c r="G9" s="32">
        <f t="shared" si="0"/>
        <v>4.1504902327123726E-5</v>
      </c>
      <c r="H9" s="25">
        <v>5.2279999999999998</v>
      </c>
      <c r="I9" s="99">
        <v>16793.189999999999</v>
      </c>
      <c r="J9" s="24">
        <f>H9*I9</f>
        <v>87794.797319999983</v>
      </c>
      <c r="K9" s="23">
        <f t="shared" ref="K9:K20" si="1">H9/(C9+H9)*100</f>
        <v>1.4013447355547223E-3</v>
      </c>
      <c r="L9" s="22">
        <f t="shared" ref="L9:L20" si="2">J9/(E9+J9)*100</f>
        <v>97.123445640329521</v>
      </c>
      <c r="M9" s="114">
        <f>E9+J9</f>
        <v>90395.060369999977</v>
      </c>
      <c r="N9" s="115">
        <f>M9*1.2</f>
        <v>108474.07244399998</v>
      </c>
    </row>
    <row r="10" spans="2:14" x14ac:dyDescent="0.2">
      <c r="B10" s="30">
        <v>43862</v>
      </c>
      <c r="C10" s="75">
        <v>347339</v>
      </c>
      <c r="D10" s="29">
        <v>6.9699999999999996E-3</v>
      </c>
      <c r="E10" s="28">
        <f>C10*D10</f>
        <v>2420.9528299999997</v>
      </c>
      <c r="F10" s="33">
        <f>C10*100/(C10+H10)</f>
        <v>99.998494864869329</v>
      </c>
      <c r="G10" s="32">
        <f>D10*100/(D10+I10)</f>
        <v>4.1504902327123726E-5</v>
      </c>
      <c r="H10" s="25">
        <v>5.2279999999999998</v>
      </c>
      <c r="I10" s="99">
        <v>16793.189999999999</v>
      </c>
      <c r="J10" s="24">
        <f>H10*I10</f>
        <v>87794.797319999983</v>
      </c>
      <c r="K10" s="23">
        <f>H10/(C10+H10)*100</f>
        <v>1.5051351306750373E-3</v>
      </c>
      <c r="L10" s="22">
        <f>J10/(E10+J10)*100</f>
        <v>97.316485396424994</v>
      </c>
      <c r="M10" s="114">
        <f>E10+J10</f>
        <v>90215.750149999978</v>
      </c>
      <c r="N10" s="115">
        <f t="shared" ref="N10:N20" si="3">M10*1.2</f>
        <v>108258.90017999997</v>
      </c>
    </row>
    <row r="11" spans="2:14" x14ac:dyDescent="0.2">
      <c r="B11" s="30">
        <v>43891</v>
      </c>
      <c r="C11" s="75">
        <v>357596</v>
      </c>
      <c r="D11" s="29">
        <v>6.9699999999999996E-3</v>
      </c>
      <c r="E11" s="28">
        <f t="shared" ref="E11:E20" si="4">C11*D11</f>
        <v>2492.4441199999997</v>
      </c>
      <c r="F11" s="33">
        <f t="shared" si="0"/>
        <v>99.998538036340292</v>
      </c>
      <c r="G11" s="32">
        <f t="shared" si="0"/>
        <v>4.1504902327123726E-5</v>
      </c>
      <c r="H11" s="25">
        <v>5.2279999999999998</v>
      </c>
      <c r="I11" s="99">
        <v>16793.189999999999</v>
      </c>
      <c r="J11" s="24">
        <f t="shared" ref="J11:J20" si="5">H11*I11</f>
        <v>87794.797319999983</v>
      </c>
      <c r="K11" s="23">
        <f t="shared" si="1"/>
        <v>1.4619636596997368E-3</v>
      </c>
      <c r="L11" s="22">
        <f t="shared" si="2"/>
        <v>97.239428206856502</v>
      </c>
      <c r="M11" s="114">
        <f t="shared" ref="M11:M20" si="6">E11+J11</f>
        <v>90287.241439999983</v>
      </c>
      <c r="N11" s="115">
        <f t="shared" si="3"/>
        <v>108344.68972799998</v>
      </c>
    </row>
    <row r="12" spans="2:14" x14ac:dyDescent="0.2">
      <c r="B12" s="30">
        <v>43922</v>
      </c>
      <c r="C12" s="75">
        <v>263537</v>
      </c>
      <c r="D12" s="29">
        <v>6.9699999999999996E-3</v>
      </c>
      <c r="E12" s="28">
        <f t="shared" si="4"/>
        <v>1836.8528899999999</v>
      </c>
      <c r="F12" s="33">
        <f t="shared" si="0"/>
        <v>99.998016257189718</v>
      </c>
      <c r="G12" s="32">
        <f t="shared" si="0"/>
        <v>4.1504902327123726E-5</v>
      </c>
      <c r="H12" s="25">
        <v>5.2279999999999998</v>
      </c>
      <c r="I12" s="99">
        <v>16793.189999999999</v>
      </c>
      <c r="J12" s="24">
        <f t="shared" si="5"/>
        <v>87794.797319999983</v>
      </c>
      <c r="K12" s="23">
        <f t="shared" si="1"/>
        <v>1.9837428102793451E-3</v>
      </c>
      <c r="L12" s="22">
        <f t="shared" si="2"/>
        <v>97.950664875971384</v>
      </c>
      <c r="M12" s="114">
        <f t="shared" si="6"/>
        <v>89631.650209999978</v>
      </c>
      <c r="N12" s="115">
        <f t="shared" si="3"/>
        <v>107557.98025199996</v>
      </c>
    </row>
    <row r="13" spans="2:14" x14ac:dyDescent="0.2">
      <c r="B13" s="30">
        <v>43952</v>
      </c>
      <c r="C13" s="75">
        <v>127672</v>
      </c>
      <c r="D13" s="29">
        <v>6.9699999999999996E-3</v>
      </c>
      <c r="E13" s="28">
        <f t="shared" si="4"/>
        <v>889.87383999999997</v>
      </c>
      <c r="F13" s="27">
        <f t="shared" si="0"/>
        <v>99.995905299573067</v>
      </c>
      <c r="G13" s="26">
        <f t="shared" si="0"/>
        <v>4.1504902327123726E-5</v>
      </c>
      <c r="H13" s="25">
        <v>5.2279999999999998</v>
      </c>
      <c r="I13" s="99">
        <v>16793.189999999999</v>
      </c>
      <c r="J13" s="24">
        <f t="shared" si="5"/>
        <v>87794.797319999983</v>
      </c>
      <c r="K13" s="23">
        <f t="shared" si="1"/>
        <v>4.0947004269234295E-3</v>
      </c>
      <c r="L13" s="22">
        <f t="shared" si="2"/>
        <v>98.996586638524548</v>
      </c>
      <c r="M13" s="114">
        <f t="shared" si="6"/>
        <v>88684.671159999984</v>
      </c>
      <c r="N13" s="115">
        <f t="shared" si="3"/>
        <v>106421.60539199998</v>
      </c>
    </row>
    <row r="14" spans="2:14" x14ac:dyDescent="0.2">
      <c r="B14" s="30">
        <v>43983</v>
      </c>
      <c r="C14" s="74">
        <v>143058</v>
      </c>
      <c r="D14" s="29">
        <v>6.9699999999999996E-3</v>
      </c>
      <c r="E14" s="28">
        <f t="shared" si="4"/>
        <v>997.11425999999994</v>
      </c>
      <c r="F14" s="27">
        <f t="shared" si="0"/>
        <v>99.996345671719354</v>
      </c>
      <c r="G14" s="26">
        <f t="shared" si="0"/>
        <v>4.1504902327123726E-5</v>
      </c>
      <c r="H14" s="25">
        <v>5.2279999999999998</v>
      </c>
      <c r="I14" s="99">
        <v>16793.189999999999</v>
      </c>
      <c r="J14" s="24">
        <f t="shared" si="5"/>
        <v>87794.797319999983</v>
      </c>
      <c r="K14" s="23">
        <f t="shared" si="1"/>
        <v>3.6543282806396618E-3</v>
      </c>
      <c r="L14" s="22">
        <f t="shared" si="2"/>
        <v>98.877021293655091</v>
      </c>
      <c r="M14" s="114">
        <f t="shared" si="6"/>
        <v>88791.911579999985</v>
      </c>
      <c r="N14" s="115">
        <f t="shared" si="3"/>
        <v>106550.29389599997</v>
      </c>
    </row>
    <row r="15" spans="2:14" x14ac:dyDescent="0.2">
      <c r="B15" s="30">
        <v>44013</v>
      </c>
      <c r="C15" s="74">
        <v>181546</v>
      </c>
      <c r="D15" s="29">
        <v>6.9699999999999996E-3</v>
      </c>
      <c r="E15" s="28">
        <f t="shared" si="4"/>
        <v>1265.37562</v>
      </c>
      <c r="F15" s="27">
        <f t="shared" si="0"/>
        <v>99.997120371997696</v>
      </c>
      <c r="G15" s="26">
        <f t="shared" si="0"/>
        <v>4.1504902327123726E-5</v>
      </c>
      <c r="H15" s="25">
        <v>5.2279999999999998</v>
      </c>
      <c r="I15" s="99">
        <v>16793.189999999999</v>
      </c>
      <c r="J15" s="24">
        <f t="shared" si="5"/>
        <v>87794.797319999983</v>
      </c>
      <c r="K15" s="23">
        <f t="shared" si="1"/>
        <v>2.8796280022958588E-3</v>
      </c>
      <c r="L15" s="22">
        <f t="shared" si="2"/>
        <v>98.579190250559591</v>
      </c>
      <c r="M15" s="114">
        <f t="shared" si="6"/>
        <v>89060.172939999989</v>
      </c>
      <c r="N15" s="115">
        <f t="shared" si="3"/>
        <v>106872.20752799998</v>
      </c>
    </row>
    <row r="16" spans="2:14" x14ac:dyDescent="0.2">
      <c r="B16" s="30">
        <v>44044</v>
      </c>
      <c r="C16" s="74">
        <v>173502</v>
      </c>
      <c r="D16" s="29">
        <v>6.9699999999999996E-3</v>
      </c>
      <c r="E16" s="28">
        <f t="shared" si="4"/>
        <v>1209.3089399999999</v>
      </c>
      <c r="F16" s="27">
        <f t="shared" si="0"/>
        <v>99.996986869042715</v>
      </c>
      <c r="G16" s="26">
        <f t="shared" si="0"/>
        <v>4.1504902327123726E-5</v>
      </c>
      <c r="H16" s="25">
        <v>5.2279999999999998</v>
      </c>
      <c r="I16" s="99">
        <v>16793.189999999999</v>
      </c>
      <c r="J16" s="24">
        <f t="shared" si="5"/>
        <v>87794.797319999983</v>
      </c>
      <c r="K16" s="23">
        <f t="shared" si="1"/>
        <v>3.0131309572878429E-3</v>
      </c>
      <c r="L16" s="22">
        <f t="shared" si="2"/>
        <v>98.641288598003158</v>
      </c>
      <c r="M16" s="114">
        <f t="shared" si="6"/>
        <v>89004.106259999986</v>
      </c>
      <c r="N16" s="115">
        <f t="shared" si="3"/>
        <v>106804.92751199998</v>
      </c>
    </row>
    <row r="17" spans="2:14" x14ac:dyDescent="0.2">
      <c r="B17" s="30">
        <v>44075</v>
      </c>
      <c r="C17" s="74">
        <v>179253</v>
      </c>
      <c r="D17" s="29">
        <v>6.9699999999999996E-3</v>
      </c>
      <c r="E17" s="28">
        <f t="shared" si="4"/>
        <v>1249.3934099999999</v>
      </c>
      <c r="F17" s="27">
        <f t="shared" si="0"/>
        <v>99.997083536940906</v>
      </c>
      <c r="G17" s="26">
        <f t="shared" si="0"/>
        <v>4.1504902327123726E-5</v>
      </c>
      <c r="H17" s="25">
        <v>5.2279999999999998</v>
      </c>
      <c r="I17" s="99">
        <v>16793.189999999999</v>
      </c>
      <c r="J17" s="24">
        <f t="shared" si="5"/>
        <v>87794.797319999983</v>
      </c>
      <c r="K17" s="23">
        <f t="shared" si="1"/>
        <v>2.9164630590903756E-3</v>
      </c>
      <c r="L17" s="22">
        <f t="shared" si="2"/>
        <v>98.596883862094472</v>
      </c>
      <c r="M17" s="114">
        <f t="shared" si="6"/>
        <v>89044.190729999988</v>
      </c>
      <c r="N17" s="115">
        <f t="shared" si="3"/>
        <v>106853.02887599998</v>
      </c>
    </row>
    <row r="18" spans="2:14" x14ac:dyDescent="0.2">
      <c r="B18" s="30">
        <v>44105</v>
      </c>
      <c r="C18" s="74">
        <v>288220</v>
      </c>
      <c r="D18" s="29">
        <v>6.9699999999999996E-3</v>
      </c>
      <c r="E18" s="28">
        <f t="shared" si="4"/>
        <v>2008.8933999999999</v>
      </c>
      <c r="F18" s="27">
        <f t="shared" si="0"/>
        <v>99.99818614073574</v>
      </c>
      <c r="G18" s="26">
        <f t="shared" si="0"/>
        <v>4.1504902327123726E-5</v>
      </c>
      <c r="H18" s="25">
        <v>5.2279999999999998</v>
      </c>
      <c r="I18" s="99">
        <v>16793.189999999999</v>
      </c>
      <c r="J18" s="24">
        <f t="shared" si="5"/>
        <v>87794.797319999983</v>
      </c>
      <c r="K18" s="23">
        <f t="shared" si="1"/>
        <v>1.8138592642556602E-3</v>
      </c>
      <c r="L18" s="22">
        <f t="shared" si="2"/>
        <v>97.76301688283219</v>
      </c>
      <c r="M18" s="114">
        <f t="shared" si="6"/>
        <v>89803.690719999984</v>
      </c>
      <c r="N18" s="115">
        <f t="shared" si="3"/>
        <v>107764.42886399997</v>
      </c>
    </row>
    <row r="19" spans="2:14" x14ac:dyDescent="0.2">
      <c r="B19" s="30">
        <v>44136</v>
      </c>
      <c r="C19" s="74">
        <v>339835</v>
      </c>
      <c r="D19" s="29">
        <v>6.9699999999999996E-3</v>
      </c>
      <c r="E19" s="28">
        <f t="shared" si="4"/>
        <v>2368.64995</v>
      </c>
      <c r="F19" s="27">
        <f t="shared" si="0"/>
        <v>99.998461630033987</v>
      </c>
      <c r="G19" s="26">
        <f t="shared" si="0"/>
        <v>4.1504902327123726E-5</v>
      </c>
      <c r="H19" s="25">
        <v>5.2279999999999998</v>
      </c>
      <c r="I19" s="99">
        <v>16793.189999999999</v>
      </c>
      <c r="J19" s="24">
        <f t="shared" si="5"/>
        <v>87794.797319999983</v>
      </c>
      <c r="K19" s="23">
        <f t="shared" si="1"/>
        <v>1.5383699660182666E-3</v>
      </c>
      <c r="L19" s="22">
        <f t="shared" si="2"/>
        <v>97.372937679604306</v>
      </c>
      <c r="M19" s="114">
        <f t="shared" si="6"/>
        <v>90163.44726999999</v>
      </c>
      <c r="N19" s="115">
        <f t="shared" si="3"/>
        <v>108196.13672399998</v>
      </c>
    </row>
    <row r="20" spans="2:14" ht="13.5" thickBot="1" x14ac:dyDescent="0.25">
      <c r="B20" s="30">
        <v>44166</v>
      </c>
      <c r="C20" s="73">
        <v>355928</v>
      </c>
      <c r="D20" s="29">
        <v>6.9699999999999996E-3</v>
      </c>
      <c r="E20" s="72">
        <f t="shared" si="4"/>
        <v>2480.8181599999998</v>
      </c>
      <c r="F20" s="71">
        <f t="shared" si="0"/>
        <v>99.99853118518061</v>
      </c>
      <c r="G20" s="70">
        <f t="shared" si="0"/>
        <v>4.1504902327123726E-5</v>
      </c>
      <c r="H20" s="25">
        <v>5.2279999999999998</v>
      </c>
      <c r="I20" s="99">
        <v>16793.189999999999</v>
      </c>
      <c r="J20" s="69">
        <f t="shared" si="5"/>
        <v>87794.797319999983</v>
      </c>
      <c r="K20" s="68">
        <f t="shared" si="1"/>
        <v>1.4688148193907876E-3</v>
      </c>
      <c r="L20" s="67">
        <f t="shared" si="2"/>
        <v>97.251950987196977</v>
      </c>
      <c r="M20" s="116">
        <f t="shared" si="6"/>
        <v>90275.615479999979</v>
      </c>
      <c r="N20" s="115">
        <f t="shared" si="3"/>
        <v>108330.73857599997</v>
      </c>
    </row>
    <row r="21" spans="2:14" s="50" customFormat="1" ht="18" customHeight="1" thickBot="1" x14ac:dyDescent="0.25">
      <c r="B21" s="16" t="s">
        <v>0</v>
      </c>
      <c r="C21" s="66">
        <f>SUM(C9:C20)</f>
        <v>3130551</v>
      </c>
      <c r="D21" s="100">
        <f>E21/C21</f>
        <v>6.9700000000000005E-3</v>
      </c>
      <c r="E21" s="65">
        <f>SUM(E9:E20)</f>
        <v>21819.940470000001</v>
      </c>
      <c r="F21" s="13" t="e">
        <f>C21/#REF!*100</f>
        <v>#REF!</v>
      </c>
      <c r="G21" s="12" t="e">
        <f>E21/#REF!*100</f>
        <v>#REF!</v>
      </c>
      <c r="H21" s="64">
        <v>5.2279999999999998</v>
      </c>
      <c r="I21" s="63">
        <f>I9</f>
        <v>16793.189999999999</v>
      </c>
      <c r="J21" s="62">
        <f>SUM(J9:J20)</f>
        <v>1053537.5678399999</v>
      </c>
      <c r="K21" s="61" t="e">
        <f>H21/#REF!*100</f>
        <v>#REF!</v>
      </c>
      <c r="L21" s="60">
        <f t="shared" ref="L21" si="7">J21/(E21+J21)*100</f>
        <v>97.970912900929889</v>
      </c>
      <c r="M21" s="59">
        <f>SUM(M9:M20)</f>
        <v>1075357.5083099999</v>
      </c>
      <c r="N21" s="6">
        <f>SUM(N9:N20)</f>
        <v>1290429.009972</v>
      </c>
    </row>
    <row r="22" spans="2:14" s="50" customFormat="1" ht="18" customHeight="1" x14ac:dyDescent="0.2">
      <c r="B22" s="58"/>
      <c r="C22" s="57"/>
      <c r="D22" s="55"/>
      <c r="E22" s="56"/>
      <c r="F22" s="52"/>
      <c r="G22" s="55"/>
      <c r="H22" s="54" t="s">
        <v>10</v>
      </c>
      <c r="I22" s="53"/>
      <c r="J22" s="51"/>
      <c r="K22" s="52"/>
      <c r="L22" s="52"/>
      <c r="M22" s="51"/>
      <c r="N22" s="51"/>
    </row>
  </sheetData>
  <mergeCells count="11">
    <mergeCell ref="B5:B8"/>
    <mergeCell ref="C5:N5"/>
    <mergeCell ref="C6:G6"/>
    <mergeCell ref="H6:L6"/>
    <mergeCell ref="M6:N6"/>
    <mergeCell ref="C7:C8"/>
    <mergeCell ref="D7:D8"/>
    <mergeCell ref="F7:G7"/>
    <mergeCell ref="H7:H8"/>
    <mergeCell ref="I7:I8"/>
    <mergeCell ref="K7:L7"/>
  </mergeCells>
  <pageMargins left="0.75" right="0.75" top="1" bottom="1" header="0.5" footer="0.5"/>
  <pageSetup paperSize="9" scale="57" orientation="landscape" r:id="rId1"/>
  <headerFooter alignWithMargins="0"/>
  <colBreaks count="1" manualBreakCount="1">
    <brk id="16" min="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Структура перед. эл.энергии 20</vt:lpstr>
      <vt:lpstr>Переданная электроэнергия  2020</vt:lpstr>
      <vt:lpstr>'Переданная электроэнергия  2020'!Область_печати</vt:lpstr>
      <vt:lpstr>'Структура перед. эл.энергии 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Бородуля Владимир Николаевич</cp:lastModifiedBy>
  <cp:lastPrinted>2019-02-20T06:14:52Z</cp:lastPrinted>
  <dcterms:created xsi:type="dcterms:W3CDTF">2017-04-07T07:26:04Z</dcterms:created>
  <dcterms:modified xsi:type="dcterms:W3CDTF">2021-02-12T04:34:25Z</dcterms:modified>
</cp:coreProperties>
</file>